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LS220D143\share\ふる協ｻｰﾊﾞｰ20200524更新\00.【【ふるさと協議会年度運営資料】】\　６．イベント運営資料\②    ８月 ふるさと祭り\２０２６年\２．代表者会議資料\"/>
    </mc:Choice>
  </mc:AlternateContent>
  <xr:revisionPtr revIDLastSave="0" documentId="13_ncr:1_{55C43C52-A1FE-4362-A986-4969AFA1AB6D}" xr6:coauthVersionLast="47" xr6:coauthVersionMax="47" xr10:uidLastSave="{00000000-0000-0000-0000-000000000000}"/>
  <bookViews>
    <workbookView xWindow="-110" yWindow="-110" windowWidth="19420" windowHeight="10300" activeTab="1" xr2:uid="{00000000-000D-0000-FFFF-FFFF00000000}"/>
  </bookViews>
  <sheets>
    <sheet name="住所リスト" sheetId="12" r:id="rId1"/>
    <sheet name="選任願い" sheetId="14" r:id="rId2"/>
    <sheet name="会場設営委員" sheetId="11" r:id="rId3"/>
    <sheet name="役割り分担表"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1" l="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D4" i="11"/>
  <c r="C4" i="11"/>
  <c r="B21" i="11"/>
  <c r="B20" i="11"/>
  <c r="B19" i="11"/>
  <c r="B18" i="11"/>
  <c r="B17" i="11"/>
  <c r="B16" i="11"/>
  <c r="B15" i="11"/>
  <c r="B14" i="11"/>
  <c r="B13" i="11"/>
  <c r="B12" i="11"/>
  <c r="B11" i="11"/>
  <c r="B10" i="11"/>
  <c r="B9" i="11"/>
  <c r="B8" i="11"/>
  <c r="B7" i="11"/>
  <c r="B6" i="11"/>
  <c r="B5" i="11"/>
  <c r="B4" i="11"/>
  <c r="M14" i="10"/>
  <c r="L14" i="10"/>
  <c r="K14" i="10"/>
  <c r="J14" i="10"/>
  <c r="I14" i="10"/>
  <c r="M13" i="10"/>
  <c r="L13" i="10"/>
  <c r="K13" i="10"/>
  <c r="J13" i="10"/>
  <c r="I13" i="10"/>
  <c r="M12" i="10"/>
  <c r="L12" i="10"/>
  <c r="K12" i="10"/>
  <c r="J12" i="10"/>
  <c r="I12" i="10"/>
  <c r="M11" i="10"/>
  <c r="L11" i="10"/>
  <c r="K11" i="10"/>
  <c r="J11" i="10"/>
  <c r="I11" i="10"/>
  <c r="M10" i="10"/>
  <c r="L10" i="10"/>
  <c r="K10" i="10"/>
  <c r="J10" i="10"/>
  <c r="I10" i="10"/>
  <c r="M9" i="10"/>
  <c r="L9" i="10"/>
  <c r="K9" i="10"/>
  <c r="J9" i="10"/>
  <c r="I9" i="10"/>
  <c r="M8" i="10"/>
  <c r="L8" i="10"/>
  <c r="K8" i="10"/>
  <c r="J8" i="10"/>
  <c r="I8" i="10"/>
  <c r="M7" i="10"/>
  <c r="L7" i="10"/>
  <c r="K7" i="10"/>
  <c r="J7" i="10"/>
  <c r="I7" i="10"/>
  <c r="M6" i="10"/>
  <c r="L6" i="10"/>
  <c r="K6" i="10"/>
  <c r="J6" i="10"/>
  <c r="I6" i="10"/>
  <c r="I5" i="10"/>
  <c r="M5" i="10"/>
  <c r="L5" i="10"/>
  <c r="K5" i="10"/>
  <c r="J5" i="10"/>
  <c r="M4" i="10"/>
  <c r="L4" i="10"/>
  <c r="K4" i="10"/>
  <c r="J4" i="10"/>
  <c r="I4" i="10"/>
  <c r="K2" i="10"/>
  <c r="J2" i="10"/>
  <c r="I2" i="10"/>
  <c r="C40" i="12"/>
  <c r="C37" i="12"/>
  <c r="C31" i="12"/>
  <c r="C27" i="12"/>
  <c r="C28" i="12"/>
  <c r="C25" i="12"/>
  <c r="C13" i="12"/>
  <c r="C11" i="12"/>
  <c r="C12" i="12"/>
  <c r="C46" i="12"/>
  <c r="C45" i="12"/>
  <c r="C16" i="12"/>
  <c r="C15" i="12"/>
  <c r="C93" i="12"/>
  <c r="C92" i="12"/>
  <c r="C91" i="12"/>
  <c r="C90" i="12"/>
  <c r="C89" i="12"/>
  <c r="C88" i="12"/>
  <c r="C87" i="12"/>
  <c r="C86" i="12"/>
  <c r="C85" i="12"/>
  <c r="C84" i="12"/>
  <c r="C83" i="12"/>
  <c r="C82" i="12"/>
  <c r="C81" i="12"/>
  <c r="C80" i="12"/>
  <c r="C79" i="12"/>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4" i="12"/>
  <c r="C43" i="12"/>
  <c r="C42" i="12"/>
  <c r="C41" i="12"/>
  <c r="C39" i="12"/>
  <c r="C38" i="12"/>
  <c r="C36" i="12"/>
  <c r="C35" i="12"/>
  <c r="C34" i="12"/>
  <c r="C33" i="12"/>
  <c r="C32" i="12"/>
  <c r="C30" i="12"/>
  <c r="C29" i="12"/>
  <c r="C26" i="12"/>
  <c r="C24" i="12"/>
  <c r="C23" i="12"/>
  <c r="C22" i="12"/>
  <c r="C21" i="12"/>
  <c r="C20" i="12"/>
  <c r="C19" i="12"/>
  <c r="C18" i="12"/>
  <c r="C17" i="12"/>
  <c r="C14" i="12"/>
  <c r="C10" i="12"/>
  <c r="C9" i="12"/>
  <c r="C7" i="12"/>
  <c r="C6" i="12"/>
  <c r="C5" i="12"/>
  <c r="C4" i="12"/>
  <c r="C3" i="12"/>
  <c r="C2" i="12"/>
  <c r="C8" i="12" l="1"/>
</calcChain>
</file>

<file path=xl/sharedStrings.xml><?xml version="1.0" encoding="utf-8"?>
<sst xmlns="http://schemas.openxmlformats.org/spreadsheetml/2006/main" count="349" uniqueCount="177">
  <si>
    <t>集合時間</t>
    <rPh sb="0" eb="2">
      <t>シュウゴウ</t>
    </rPh>
    <rPh sb="2" eb="4">
      <t>ジカン</t>
    </rPh>
    <phoneticPr fontId="1"/>
  </si>
  <si>
    <t>業務内容</t>
    <rPh sb="0" eb="2">
      <t>ギョウム</t>
    </rPh>
    <rPh sb="2" eb="4">
      <t>ナイヨウ</t>
    </rPh>
    <phoneticPr fontId="1"/>
  </si>
  <si>
    <t>期　日</t>
    <rPh sb="0" eb="1">
      <t>キ</t>
    </rPh>
    <rPh sb="2" eb="3">
      <t>ニチ</t>
    </rPh>
    <phoneticPr fontId="1"/>
  </si>
  <si>
    <t>実行委員</t>
    <rPh sb="0" eb="2">
      <t>ジッコウ</t>
    </rPh>
    <rPh sb="2" eb="4">
      <t>イイン</t>
    </rPh>
    <phoneticPr fontId="1"/>
  </si>
  <si>
    <t>8：00</t>
    <phoneticPr fontId="1"/>
  </si>
  <si>
    <t>協議会責任者</t>
    <rPh sb="0" eb="3">
      <t>キョウギカイ</t>
    </rPh>
    <rPh sb="3" eb="6">
      <t>セキニンシャ</t>
    </rPh>
    <phoneticPr fontId="1"/>
  </si>
  <si>
    <t>祭り会場内清掃　</t>
    <rPh sb="0" eb="1">
      <t>マツ</t>
    </rPh>
    <rPh sb="2" eb="4">
      <t>カイジョウ</t>
    </rPh>
    <rPh sb="4" eb="5">
      <t>ナイ</t>
    </rPh>
    <rPh sb="5" eb="7">
      <t>セイソウ</t>
    </rPh>
    <phoneticPr fontId="1"/>
  </si>
  <si>
    <t>9：00</t>
    <phoneticPr fontId="1"/>
  </si>
  <si>
    <t>15：00</t>
    <phoneticPr fontId="1"/>
  </si>
  <si>
    <t>提灯の取付（櫓周り）</t>
    <rPh sb="0" eb="2">
      <t>チョウチン</t>
    </rPh>
    <rPh sb="3" eb="5">
      <t>トリツケ</t>
    </rPh>
    <rPh sb="6" eb="7">
      <t>ヤグラ</t>
    </rPh>
    <rPh sb="7" eb="8">
      <t>マワ</t>
    </rPh>
    <phoneticPr fontId="1"/>
  </si>
  <si>
    <t>祭り会場内の清掃</t>
    <rPh sb="0" eb="1">
      <t>マツ</t>
    </rPh>
    <rPh sb="2" eb="4">
      <t>カイジョウ</t>
    </rPh>
    <rPh sb="4" eb="5">
      <t>ナイ</t>
    </rPh>
    <rPh sb="6" eb="8">
      <t>セイソウ</t>
    </rPh>
    <phoneticPr fontId="1"/>
  </si>
  <si>
    <t>人数</t>
    <rPh sb="0" eb="2">
      <t>ニンズウ</t>
    </rPh>
    <phoneticPr fontId="1"/>
  </si>
  <si>
    <t>武内</t>
    <rPh sb="0" eb="2">
      <t>タケウチ</t>
    </rPh>
    <phoneticPr fontId="1"/>
  </si>
  <si>
    <t>10名以上</t>
    <rPh sb="2" eb="3">
      <t>メイ</t>
    </rPh>
    <rPh sb="3" eb="5">
      <t>イジョウ</t>
    </rPh>
    <phoneticPr fontId="1"/>
  </si>
  <si>
    <t>6-10名</t>
    <rPh sb="4" eb="5">
      <t>メイ</t>
    </rPh>
    <phoneticPr fontId="1"/>
  </si>
  <si>
    <t>10名</t>
    <rPh sb="2" eb="3">
      <t>メイ</t>
    </rPh>
    <phoneticPr fontId="1"/>
  </si>
  <si>
    <t>6-8名</t>
    <rPh sb="3" eb="4">
      <t>メイ</t>
    </rPh>
    <phoneticPr fontId="1"/>
  </si>
  <si>
    <t>篠塚</t>
    <rPh sb="0" eb="2">
      <t>シノヅカ</t>
    </rPh>
    <phoneticPr fontId="1"/>
  </si>
  <si>
    <t>＊集合場所はふるさと協議会事務所前です。</t>
    <rPh sb="1" eb="3">
      <t>シュウゴウ</t>
    </rPh>
    <rPh sb="3" eb="5">
      <t>バショ</t>
    </rPh>
    <rPh sb="10" eb="13">
      <t>キョウギカイ</t>
    </rPh>
    <rPh sb="13" eb="15">
      <t>ジム</t>
    </rPh>
    <rPh sb="15" eb="16">
      <t>ショ</t>
    </rPh>
    <rPh sb="16" eb="17">
      <t>マエ</t>
    </rPh>
    <phoneticPr fontId="1"/>
  </si>
  <si>
    <t>１丁目第１町会</t>
  </si>
  <si>
    <t>１丁目第１自治会</t>
  </si>
  <si>
    <t>１丁目第２管理組合</t>
  </si>
  <si>
    <t>１丁目第３管理組合</t>
  </si>
  <si>
    <t>グランヴィル松葉自治会</t>
    <rPh sb="6" eb="7">
      <t>マツ</t>
    </rPh>
    <rPh sb="7" eb="8">
      <t>バ</t>
    </rPh>
    <rPh sb="8" eb="11">
      <t>ジチカイ</t>
    </rPh>
    <phoneticPr fontId="5"/>
  </si>
  <si>
    <t>北柏ライフタウン住宅</t>
  </si>
  <si>
    <t>コープタウン北柏自治会</t>
  </si>
  <si>
    <t>エステ・コート北柏自治会</t>
  </si>
  <si>
    <t>２丁目町会</t>
  </si>
  <si>
    <t>３丁目町会</t>
  </si>
  <si>
    <t>４丁目第１町会</t>
  </si>
  <si>
    <t>４丁目第２町会</t>
    <rPh sb="3" eb="4">
      <t>ダイ</t>
    </rPh>
    <rPh sb="5" eb="7">
      <t>チョウカイ</t>
    </rPh>
    <phoneticPr fontId="6"/>
  </si>
  <si>
    <t>５丁目町会</t>
    <rPh sb="1" eb="3">
      <t>チョウメ</t>
    </rPh>
    <rPh sb="3" eb="5">
      <t>チョウカイ</t>
    </rPh>
    <phoneticPr fontId="6"/>
  </si>
  <si>
    <t>５丁目第１自治会</t>
  </si>
  <si>
    <t>５丁目第２町会</t>
  </si>
  <si>
    <t>５丁目第３町会</t>
  </si>
  <si>
    <t>６丁目町会</t>
  </si>
  <si>
    <t>７丁目町会</t>
  </si>
  <si>
    <t>会場設営委員</t>
    <rPh sb="0" eb="2">
      <t>カイジョウ</t>
    </rPh>
    <rPh sb="2" eb="4">
      <t>セツエイ</t>
    </rPh>
    <rPh sb="4" eb="6">
      <t>イイン</t>
    </rPh>
    <phoneticPr fontId="1"/>
  </si>
  <si>
    <t>団体名</t>
    <rPh sb="0" eb="3">
      <t>ダンタイメイ</t>
    </rPh>
    <phoneticPr fontId="1"/>
  </si>
  <si>
    <t>会社名</t>
    <rPh sb="0" eb="3">
      <t>カイシャメイ</t>
    </rPh>
    <phoneticPr fontId="1"/>
  </si>
  <si>
    <t>所属</t>
    <rPh sb="0" eb="2">
      <t>ショゾク</t>
    </rPh>
    <phoneticPr fontId="1"/>
  </si>
  <si>
    <t>氏名</t>
    <rPh sb="0" eb="2">
      <t>シメイ</t>
    </rPh>
    <phoneticPr fontId="1"/>
  </si>
  <si>
    <t>郵便番号</t>
    <rPh sb="0" eb="2">
      <t>ユウビン</t>
    </rPh>
    <rPh sb="2" eb="4">
      <t>バンゴウ</t>
    </rPh>
    <phoneticPr fontId="1"/>
  </si>
  <si>
    <t>住所</t>
    <rPh sb="0" eb="2">
      <t>ジュウショ</t>
    </rPh>
    <phoneticPr fontId="1"/>
  </si>
  <si>
    <t>277-0827</t>
    <phoneticPr fontId="1"/>
  </si>
  <si>
    <t>柏市松葉町2-18-6</t>
    <rPh sb="0" eb="2">
      <t>カシワシ</t>
    </rPh>
    <rPh sb="2" eb="5">
      <t>マツバチョウ</t>
    </rPh>
    <phoneticPr fontId="1"/>
  </si>
  <si>
    <t>沼田</t>
    <rPh sb="0" eb="2">
      <t>ヌマタ</t>
    </rPh>
    <phoneticPr fontId="1"/>
  </si>
  <si>
    <t>３丁目町会</t>
    <rPh sb="1" eb="3">
      <t>チョウメ</t>
    </rPh>
    <rPh sb="3" eb="5">
      <t>チョウカイ</t>
    </rPh>
    <phoneticPr fontId="1"/>
  </si>
  <si>
    <t>１丁目第１自治会</t>
    <rPh sb="5" eb="8">
      <t>ジチカイ</t>
    </rPh>
    <phoneticPr fontId="1"/>
  </si>
  <si>
    <t>柏市松葉町1-19-14-205</t>
    <rPh sb="0" eb="2">
      <t>カシワシ</t>
    </rPh>
    <rPh sb="2" eb="5">
      <t>マツバチョウ</t>
    </rPh>
    <phoneticPr fontId="1"/>
  </si>
  <si>
    <t>柏市松葉町2-19-16</t>
    <rPh sb="0" eb="2">
      <t>カシワシ</t>
    </rPh>
    <rPh sb="2" eb="5">
      <t>マツバチョウ</t>
    </rPh>
    <phoneticPr fontId="1"/>
  </si>
  <si>
    <t>柏市松葉町5-5-6-506</t>
    <rPh sb="0" eb="2">
      <t>カシワシ</t>
    </rPh>
    <rPh sb="2" eb="5">
      <t>マツバチョウ</t>
    </rPh>
    <phoneticPr fontId="1"/>
  </si>
  <si>
    <t>柏市松葉町5-5-5-402</t>
    <rPh sb="0" eb="2">
      <t>カシワシ</t>
    </rPh>
    <rPh sb="2" eb="5">
      <t>マツバチョウ</t>
    </rPh>
    <phoneticPr fontId="1"/>
  </si>
  <si>
    <t>５丁目第１自治会</t>
    <phoneticPr fontId="1"/>
  </si>
  <si>
    <t>５丁目第２町会</t>
    <phoneticPr fontId="1"/>
  </si>
  <si>
    <t>祭り会場設営委員</t>
    <rPh sb="0" eb="1">
      <t>マツ</t>
    </rPh>
    <rPh sb="2" eb="4">
      <t>カイジョウ</t>
    </rPh>
    <rPh sb="4" eb="6">
      <t>セツエイ</t>
    </rPh>
    <rPh sb="6" eb="8">
      <t>イイン</t>
    </rPh>
    <phoneticPr fontId="1"/>
  </si>
  <si>
    <t>１丁目第１町会</t>
    <phoneticPr fontId="1"/>
  </si>
  <si>
    <t>柏市松葉町1-18-804</t>
    <rPh sb="0" eb="2">
      <t>カシワシ</t>
    </rPh>
    <rPh sb="2" eb="5">
      <t>マツバチョウ</t>
    </rPh>
    <phoneticPr fontId="1"/>
  </si>
  <si>
    <t>柏市松葉町1-18-203</t>
    <rPh sb="0" eb="2">
      <t>カシワシ</t>
    </rPh>
    <rPh sb="2" eb="5">
      <t>マツバチョウ</t>
    </rPh>
    <phoneticPr fontId="1"/>
  </si>
  <si>
    <t>柏市松葉町3-16-3</t>
    <rPh sb="0" eb="2">
      <t>カシワシ</t>
    </rPh>
    <rPh sb="2" eb="5">
      <t>マツバチョウ</t>
    </rPh>
    <phoneticPr fontId="1"/>
  </si>
  <si>
    <t>柏市松葉町3-17-4</t>
    <rPh sb="0" eb="2">
      <t>カシワシ</t>
    </rPh>
    <rPh sb="2" eb="5">
      <t>マツバチョウ</t>
    </rPh>
    <phoneticPr fontId="1"/>
  </si>
  <si>
    <t>柏市松葉町3-13-13</t>
    <rPh sb="0" eb="2">
      <t>カシワシ</t>
    </rPh>
    <rPh sb="2" eb="5">
      <t>マツバチョウ</t>
    </rPh>
    <phoneticPr fontId="1"/>
  </si>
  <si>
    <t>柏市松葉町5-17-13</t>
    <rPh sb="0" eb="2">
      <t>カシワシ</t>
    </rPh>
    <rPh sb="2" eb="5">
      <t>マツバチョウ</t>
    </rPh>
    <phoneticPr fontId="1"/>
  </si>
  <si>
    <t>柏市松葉町5-12-7</t>
    <rPh sb="0" eb="2">
      <t>カシワシ</t>
    </rPh>
    <rPh sb="2" eb="5">
      <t>マツバチョウ</t>
    </rPh>
    <phoneticPr fontId="1"/>
  </si>
  <si>
    <t>８月１８日　　　　　　　　（月曜日）</t>
    <rPh sb="1" eb="2">
      <t>ガツ</t>
    </rPh>
    <rPh sb="4" eb="5">
      <t>ニチ</t>
    </rPh>
    <rPh sb="14" eb="17">
      <t>ゲツヨウビ</t>
    </rPh>
    <phoneticPr fontId="1"/>
  </si>
  <si>
    <t>８月２２日　　　　　　　　（金曜日）</t>
    <rPh sb="1" eb="2">
      <t>ガツ</t>
    </rPh>
    <rPh sb="4" eb="5">
      <t>ニチ</t>
    </rPh>
    <rPh sb="14" eb="15">
      <t>キン</t>
    </rPh>
    <rPh sb="15" eb="17">
      <t>ヨウビ</t>
    </rPh>
    <phoneticPr fontId="1"/>
  </si>
  <si>
    <t>８月２３日　　　　　　　　（土曜日）</t>
    <rPh sb="1" eb="2">
      <t>ガツ</t>
    </rPh>
    <rPh sb="4" eb="5">
      <t>カ</t>
    </rPh>
    <rPh sb="14" eb="17">
      <t>ドヨウビ</t>
    </rPh>
    <phoneticPr fontId="1"/>
  </si>
  <si>
    <t>８月２４日　　　　　　　　（日曜日）</t>
    <rPh sb="1" eb="2">
      <t>ガツ</t>
    </rPh>
    <rPh sb="4" eb="5">
      <t>ニチ</t>
    </rPh>
    <rPh sb="14" eb="17">
      <t>ニチヨウビ</t>
    </rPh>
    <phoneticPr fontId="1"/>
  </si>
  <si>
    <t>８月２５日　　　　　　　　（月曜日）</t>
    <rPh sb="1" eb="2">
      <t>ガツ</t>
    </rPh>
    <rPh sb="4" eb="5">
      <t>ニチ</t>
    </rPh>
    <rPh sb="14" eb="17">
      <t>ゲツヨウビ</t>
    </rPh>
    <phoneticPr fontId="1"/>
  </si>
  <si>
    <t>柏市松葉町5-5-2-402</t>
    <rPh sb="0" eb="2">
      <t>カシワシ</t>
    </rPh>
    <rPh sb="2" eb="5">
      <t>マツバチョウ</t>
    </rPh>
    <phoneticPr fontId="1"/>
  </si>
  <si>
    <t>柏市松葉町2-19-3</t>
    <rPh sb="0" eb="2">
      <t>カシワシ</t>
    </rPh>
    <rPh sb="2" eb="5">
      <t>マツバチョウ</t>
    </rPh>
    <phoneticPr fontId="1"/>
  </si>
  <si>
    <t>エステコート北柏4-310</t>
    <rPh sb="6" eb="8">
      <t>キタカシワ</t>
    </rPh>
    <phoneticPr fontId="1"/>
  </si>
  <si>
    <t>エステコート北柏2-408</t>
    <rPh sb="6" eb="8">
      <t>キタカシワ</t>
    </rPh>
    <phoneticPr fontId="1"/>
  </si>
  <si>
    <t>柏市松葉町1-19-10-501</t>
    <rPh sb="0" eb="2">
      <t>カシワシ</t>
    </rPh>
    <rPh sb="2" eb="5">
      <t>マツバチョウ</t>
    </rPh>
    <phoneticPr fontId="1"/>
  </si>
  <si>
    <t>柏市松葉町1-19-16-2</t>
    <rPh sb="0" eb="2">
      <t>カシワシ</t>
    </rPh>
    <rPh sb="2" eb="5">
      <t>マツバチョウ</t>
    </rPh>
    <phoneticPr fontId="1"/>
  </si>
  <si>
    <t>柏市松葉町1-3-19</t>
    <rPh sb="0" eb="2">
      <t>カシワシ</t>
    </rPh>
    <rPh sb="2" eb="5">
      <t>マツバチョウ</t>
    </rPh>
    <phoneticPr fontId="1"/>
  </si>
  <si>
    <t>柏市松葉町1-9-6</t>
    <rPh sb="0" eb="2">
      <t>カシワシ</t>
    </rPh>
    <rPh sb="2" eb="5">
      <t>マツバチョウ</t>
    </rPh>
    <phoneticPr fontId="1"/>
  </si>
  <si>
    <t>柏市松葉町1-</t>
    <rPh sb="0" eb="2">
      <t>カシワシ</t>
    </rPh>
    <rPh sb="2" eb="5">
      <t>マツバチョウ</t>
    </rPh>
    <phoneticPr fontId="1"/>
  </si>
  <si>
    <t>柏市松葉町4-1-2-502</t>
    <rPh sb="0" eb="2">
      <t>カシワシ</t>
    </rPh>
    <rPh sb="2" eb="5">
      <t>マツバチョウ</t>
    </rPh>
    <phoneticPr fontId="1"/>
  </si>
  <si>
    <t>柏市松葉町5-1-2-502</t>
    <rPh sb="0" eb="2">
      <t>カシワシ</t>
    </rPh>
    <rPh sb="2" eb="5">
      <t>マツバチョウ</t>
    </rPh>
    <phoneticPr fontId="1"/>
  </si>
  <si>
    <t>柏市松葉町5-1-13-105</t>
    <rPh sb="0" eb="2">
      <t>カシワシ</t>
    </rPh>
    <rPh sb="2" eb="5">
      <t>マツバチョウ</t>
    </rPh>
    <phoneticPr fontId="1"/>
  </si>
  <si>
    <t>柏市松葉町5-1-21-306</t>
    <rPh sb="0" eb="2">
      <t>カシワシ</t>
    </rPh>
    <rPh sb="2" eb="5">
      <t>マツバチョウ</t>
    </rPh>
    <phoneticPr fontId="1"/>
  </si>
  <si>
    <t>柏市松葉町6-18-15</t>
    <rPh sb="0" eb="2">
      <t>カシワシ</t>
    </rPh>
    <rPh sb="2" eb="5">
      <t>マツバチョウ</t>
    </rPh>
    <phoneticPr fontId="1"/>
  </si>
  <si>
    <t>柏市松葉町5-5-</t>
    <rPh sb="0" eb="2">
      <t>カシワシ</t>
    </rPh>
    <rPh sb="2" eb="5">
      <t>マツバチョウ</t>
    </rPh>
    <phoneticPr fontId="1"/>
  </si>
  <si>
    <t>エステコート北柏</t>
    <rPh sb="6" eb="8">
      <t>キタカシワ</t>
    </rPh>
    <phoneticPr fontId="1"/>
  </si>
  <si>
    <t>柏市松葉町6-41-11</t>
    <rPh sb="0" eb="2">
      <t>カシワシ</t>
    </rPh>
    <rPh sb="2" eb="5">
      <t>マツバチョウ</t>
    </rPh>
    <phoneticPr fontId="1"/>
  </si>
  <si>
    <t>柏市松葉町7-21-14</t>
    <rPh sb="0" eb="2">
      <t>カシワシ</t>
    </rPh>
    <rPh sb="2" eb="5">
      <t>マツバチョウ</t>
    </rPh>
    <phoneticPr fontId="1"/>
  </si>
  <si>
    <t>柏市松葉町7-26-18</t>
    <rPh sb="0" eb="2">
      <t>カシワシ</t>
    </rPh>
    <rPh sb="2" eb="5">
      <t>マツバチョウ</t>
    </rPh>
    <phoneticPr fontId="1"/>
  </si>
  <si>
    <t>柏市松葉町7-15-10</t>
    <rPh sb="0" eb="2">
      <t>カシワシ</t>
    </rPh>
    <rPh sb="2" eb="5">
      <t>マツバチョウ</t>
    </rPh>
    <phoneticPr fontId="1"/>
  </si>
  <si>
    <t>柏市松葉町2-7-1-12</t>
    <rPh sb="0" eb="2">
      <t>カシワシ</t>
    </rPh>
    <rPh sb="2" eb="5">
      <t>マツバチョウ</t>
    </rPh>
    <phoneticPr fontId="1"/>
  </si>
  <si>
    <t>柏市松葉町2</t>
    <rPh sb="0" eb="2">
      <t>カシワシ</t>
    </rPh>
    <rPh sb="2" eb="5">
      <t>マツバチョウ</t>
    </rPh>
    <phoneticPr fontId="1"/>
  </si>
  <si>
    <t>終了時間</t>
    <rPh sb="0" eb="2">
      <t>シュウリョウ</t>
    </rPh>
    <rPh sb="2" eb="4">
      <t>ジカン</t>
    </rPh>
    <phoneticPr fontId="1"/>
  </si>
  <si>
    <t>11：00</t>
    <phoneticPr fontId="1"/>
  </si>
  <si>
    <t>17：00</t>
    <phoneticPr fontId="1"/>
  </si>
  <si>
    <t>10：00</t>
    <phoneticPr fontId="1"/>
  </si>
  <si>
    <t>奉加板等の片付け</t>
  </si>
  <si>
    <t>柏市松葉町6-18-26</t>
    <rPh sb="0" eb="2">
      <t>カシワシ</t>
    </rPh>
    <rPh sb="2" eb="5">
      <t>マツバチョウ</t>
    </rPh>
    <phoneticPr fontId="1"/>
  </si>
  <si>
    <t>TEL：7133-4938   メール：furukyo@matuba.org</t>
    <phoneticPr fontId="1"/>
  </si>
  <si>
    <t>テント区割りライン引き
予備日：　8月20日（水）　　　　　</t>
    <rPh sb="3" eb="5">
      <t>クワ</t>
    </rPh>
    <rPh sb="9" eb="10">
      <t>ヒ</t>
    </rPh>
    <rPh sb="13" eb="15">
      <t>ヨビ</t>
    </rPh>
    <rPh sb="15" eb="16">
      <t>ヒ</t>
    </rPh>
    <rPh sb="19" eb="20">
      <t>ツキ</t>
    </rPh>
    <rPh sb="22" eb="23">
      <t>ヒ</t>
    </rPh>
    <rPh sb="24" eb="25">
      <t>ミズ</t>
    </rPh>
    <phoneticPr fontId="1"/>
  </si>
  <si>
    <t>*雨天中止の場合は「松葉町ふるさと協議会」ﾎｰﾑﾍﾟｰｼﾞでご案内します。</t>
    <rPh sb="1" eb="3">
      <t>ウテン</t>
    </rPh>
    <rPh sb="3" eb="5">
      <t>チュウシ</t>
    </rPh>
    <rPh sb="6" eb="8">
      <t>バアイ</t>
    </rPh>
    <rPh sb="10" eb="13">
      <t>マツバチョウ</t>
    </rPh>
    <rPh sb="17" eb="20">
      <t>キョウギカイ</t>
    </rPh>
    <rPh sb="31" eb="33">
      <t>アンナイ</t>
    </rPh>
    <phoneticPr fontId="1"/>
  </si>
  <si>
    <t>柏市松葉町4-7-6-201</t>
    <rPh sb="0" eb="2">
      <t>カシワシ</t>
    </rPh>
    <rPh sb="2" eb="5">
      <t>マツバチョウ</t>
    </rPh>
    <phoneticPr fontId="1"/>
  </si>
  <si>
    <t>柏市松葉町4-7-2-302</t>
    <rPh sb="0" eb="2">
      <t>カシワシ</t>
    </rPh>
    <rPh sb="2" eb="5">
      <t>マツバチョウ</t>
    </rPh>
    <phoneticPr fontId="1"/>
  </si>
  <si>
    <t>8：00～9：00</t>
    <phoneticPr fontId="1"/>
  </si>
  <si>
    <t>15：00～16：00</t>
    <phoneticPr fontId="1"/>
  </si>
  <si>
    <t>櫓の紅白テープを巻き　</t>
    <rPh sb="0" eb="1">
      <t>ヤグラ</t>
    </rPh>
    <rPh sb="2" eb="4">
      <t>コウハク</t>
    </rPh>
    <rPh sb="8" eb="9">
      <t>マ</t>
    </rPh>
    <phoneticPr fontId="1"/>
  </si>
  <si>
    <t>テント区割りライン引き</t>
    <rPh sb="3" eb="5">
      <t>クワ</t>
    </rPh>
    <rPh sb="9" eb="10">
      <t>ヒ</t>
    </rPh>
    <phoneticPr fontId="1"/>
  </si>
  <si>
    <t>紅白幕取付、花飾り</t>
    <rPh sb="0" eb="2">
      <t>コウハク</t>
    </rPh>
    <rPh sb="2" eb="3">
      <t>マク</t>
    </rPh>
    <rPh sb="3" eb="5">
      <t>トリツケ</t>
    </rPh>
    <rPh sb="6" eb="7">
      <t>ハナ</t>
    </rPh>
    <rPh sb="7" eb="8">
      <t>カザ</t>
    </rPh>
    <phoneticPr fontId="1"/>
  </si>
  <si>
    <t>８月１８日（月）</t>
    <rPh sb="1" eb="2">
      <t>ガツ</t>
    </rPh>
    <rPh sb="4" eb="5">
      <t>ニチ</t>
    </rPh>
    <rPh sb="6" eb="7">
      <t>ツキ</t>
    </rPh>
    <phoneticPr fontId="1"/>
  </si>
  <si>
    <t>８月２２日（金）</t>
    <rPh sb="1" eb="2">
      <t>ガツ</t>
    </rPh>
    <rPh sb="4" eb="5">
      <t>ニチ</t>
    </rPh>
    <rPh sb="6" eb="7">
      <t>キン</t>
    </rPh>
    <phoneticPr fontId="1"/>
  </si>
  <si>
    <t>８月２３日（土）</t>
    <rPh sb="1" eb="2">
      <t>ガツ</t>
    </rPh>
    <rPh sb="4" eb="5">
      <t>カ</t>
    </rPh>
    <rPh sb="6" eb="7">
      <t>ツチ</t>
    </rPh>
    <phoneticPr fontId="1"/>
  </si>
  <si>
    <t>８月２４日（日）</t>
    <rPh sb="1" eb="2">
      <t>ガツ</t>
    </rPh>
    <rPh sb="4" eb="5">
      <t>ニチ</t>
    </rPh>
    <rPh sb="6" eb="7">
      <t>ニチ</t>
    </rPh>
    <phoneticPr fontId="1"/>
  </si>
  <si>
    <t>８月２５日（月）</t>
    <rPh sb="1" eb="2">
      <t>ガツ</t>
    </rPh>
    <rPh sb="4" eb="5">
      <t>ニチ</t>
    </rPh>
    <rPh sb="6" eb="7">
      <t>ツキ</t>
    </rPh>
    <phoneticPr fontId="1"/>
  </si>
  <si>
    <t>日程</t>
    <rPh sb="0" eb="2">
      <t>ニッテイ</t>
    </rPh>
    <phoneticPr fontId="1"/>
  </si>
  <si>
    <t>１．各町会、自治会、管理組合で２～３名を選任してください。</t>
    <rPh sb="2" eb="3">
      <t>カク</t>
    </rPh>
    <rPh sb="3" eb="5">
      <t>チョウカイ</t>
    </rPh>
    <rPh sb="6" eb="9">
      <t>ジチカイ</t>
    </rPh>
    <rPh sb="10" eb="14">
      <t>カンリクミアイ</t>
    </rPh>
    <rPh sb="18" eb="19">
      <t>メイ</t>
    </rPh>
    <rPh sb="20" eb="22">
      <t>センニン</t>
    </rPh>
    <phoneticPr fontId="1"/>
  </si>
  <si>
    <t xml:space="preserve">松葉町地域ふるさと協議会 行 TEL/FAX：04-7133-4938                 </t>
    <rPh sb="0" eb="3">
      <t>マツバチョウ</t>
    </rPh>
    <rPh sb="3" eb="5">
      <t>チイキ</t>
    </rPh>
    <rPh sb="9" eb="12">
      <t>キョウギカイ</t>
    </rPh>
    <rPh sb="13" eb="14">
      <t>イキ</t>
    </rPh>
    <phoneticPr fontId="1"/>
  </si>
  <si>
    <t>主な作業内容</t>
    <rPh sb="0" eb="1">
      <t>オモ</t>
    </rPh>
    <rPh sb="2" eb="6">
      <t>サギョウナイヨウ</t>
    </rPh>
    <phoneticPr fontId="1"/>
  </si>
  <si>
    <t>時間帯</t>
    <rPh sb="0" eb="3">
      <t>ジカンタイ</t>
    </rPh>
    <phoneticPr fontId="1"/>
  </si>
  <si>
    <t>9：00～11：00</t>
    <phoneticPr fontId="1"/>
  </si>
  <si>
    <t>住所                                        TEL</t>
    <rPh sb="0" eb="2">
      <t>ジュウショ</t>
    </rPh>
    <phoneticPr fontId="1"/>
  </si>
  <si>
    <t>団体名                                          提出者</t>
    <rPh sb="0" eb="3">
      <t>ダンタイメイ</t>
    </rPh>
    <rPh sb="45" eb="48">
      <t>テイシュツシャ</t>
    </rPh>
    <phoneticPr fontId="1"/>
  </si>
  <si>
    <t>・・・・・・・・・・・・・・・・・・・・・・・・・・・・・・・・・・・・・・・・・・・・・・・・・・・・・きりとり・・・・・・・・・・・・・・・・・・・・・・・・・・・・・・・・・・・・・・・・・・・・・・・・・・・・・・・・・・・・・・・・・・・</t>
    <phoneticPr fontId="1"/>
  </si>
  <si>
    <t>277-0828</t>
  </si>
  <si>
    <t>柏市松葉町3</t>
    <rPh sb="0" eb="2">
      <t>カシワシ</t>
    </rPh>
    <rPh sb="2" eb="5">
      <t>マツバチョウ</t>
    </rPh>
    <phoneticPr fontId="1"/>
  </si>
  <si>
    <t>柏市松葉町4-1-2-503</t>
    <rPh sb="0" eb="2">
      <t>カシワシ</t>
    </rPh>
    <rPh sb="2" eb="5">
      <t>マツバチョウ</t>
    </rPh>
    <phoneticPr fontId="1"/>
  </si>
  <si>
    <t>277-0829</t>
  </si>
  <si>
    <t>柏市松葉町4-1-2-504</t>
    <rPh sb="0" eb="2">
      <t>カシワシ</t>
    </rPh>
    <rPh sb="2" eb="5">
      <t>マツバチョウ</t>
    </rPh>
    <phoneticPr fontId="1"/>
  </si>
  <si>
    <t>柏市松葉町5-12-8</t>
    <rPh sb="0" eb="2">
      <t>カシワシ</t>
    </rPh>
    <rPh sb="2" eb="5">
      <t>マツバチョウ</t>
    </rPh>
    <phoneticPr fontId="1"/>
  </si>
  <si>
    <t>柏市松葉町5-5-5-403</t>
    <rPh sb="0" eb="2">
      <t>カシワシ</t>
    </rPh>
    <rPh sb="2" eb="5">
      <t>マツバチョウ</t>
    </rPh>
    <phoneticPr fontId="1"/>
  </si>
  <si>
    <t>柏市松葉町5-6-</t>
    <rPh sb="0" eb="2">
      <t>カシワシ</t>
    </rPh>
    <rPh sb="2" eb="5">
      <t>マツバチョウ</t>
    </rPh>
    <phoneticPr fontId="1"/>
  </si>
  <si>
    <t>５丁目第３町会</t>
    <phoneticPr fontId="1"/>
  </si>
  <si>
    <t>令和８年ふるさと祭り 会場設営委員（敬称略）</t>
    <rPh sb="0" eb="2">
      <t>レイワ</t>
    </rPh>
    <rPh sb="3" eb="4">
      <t>ネン</t>
    </rPh>
    <rPh sb="8" eb="9">
      <t>マツ</t>
    </rPh>
    <rPh sb="11" eb="13">
      <t>カイジョウ</t>
    </rPh>
    <rPh sb="13" eb="15">
      <t>セツエイ</t>
    </rPh>
    <rPh sb="15" eb="17">
      <t>イイン</t>
    </rPh>
    <rPh sb="18" eb="20">
      <t>ケイショウ</t>
    </rPh>
    <rPh sb="20" eb="21">
      <t>リャク</t>
    </rPh>
    <phoneticPr fontId="1"/>
  </si>
  <si>
    <t>A</t>
    <phoneticPr fontId="1"/>
  </si>
  <si>
    <t>B</t>
    <phoneticPr fontId="1"/>
  </si>
  <si>
    <t>C</t>
    <phoneticPr fontId="1"/>
  </si>
  <si>
    <t>D</t>
    <phoneticPr fontId="1"/>
  </si>
  <si>
    <t>E</t>
    <phoneticPr fontId="1"/>
  </si>
  <si>
    <t>①</t>
  </si>
  <si>
    <t>①</t>
    <phoneticPr fontId="1"/>
  </si>
  <si>
    <t>②</t>
  </si>
  <si>
    <t>②</t>
    <phoneticPr fontId="1"/>
  </si>
  <si>
    <t>③</t>
  </si>
  <si>
    <t>③</t>
    <phoneticPr fontId="1"/>
  </si>
  <si>
    <t>④</t>
  </si>
  <si>
    <t>④</t>
    <phoneticPr fontId="1"/>
  </si>
  <si>
    <t>⑤</t>
  </si>
  <si>
    <t>⑤</t>
    <phoneticPr fontId="1"/>
  </si>
  <si>
    <t>⑥</t>
  </si>
  <si>
    <t>⑥</t>
    <phoneticPr fontId="1"/>
  </si>
  <si>
    <t>⑦</t>
  </si>
  <si>
    <t>⑦</t>
    <phoneticPr fontId="1"/>
  </si>
  <si>
    <t>⑧</t>
  </si>
  <si>
    <t>⑧</t>
    <phoneticPr fontId="1"/>
  </si>
  <si>
    <t>⑨</t>
  </si>
  <si>
    <t>⑨</t>
    <phoneticPr fontId="1"/>
  </si>
  <si>
    <t>⑩</t>
  </si>
  <si>
    <t>⑩</t>
    <phoneticPr fontId="1"/>
  </si>
  <si>
    <t>⑪</t>
  </si>
  <si>
    <t>⑪</t>
    <phoneticPr fontId="1"/>
  </si>
  <si>
    <t>⑫</t>
  </si>
  <si>
    <t>⑫</t>
    <phoneticPr fontId="1"/>
  </si>
  <si>
    <t>⑬</t>
  </si>
  <si>
    <t>⑬</t>
    <phoneticPr fontId="1"/>
  </si>
  <si>
    <t>⑭</t>
  </si>
  <si>
    <t>⑭</t>
    <phoneticPr fontId="1"/>
  </si>
  <si>
    <t>⑮</t>
  </si>
  <si>
    <t>⑮</t>
    <phoneticPr fontId="1"/>
  </si>
  <si>
    <t>櫓 紅白幕取付</t>
    <rPh sb="0" eb="1">
      <t>ヤグラ</t>
    </rPh>
    <rPh sb="2" eb="4">
      <t>コウハク</t>
    </rPh>
    <rPh sb="4" eb="5">
      <t>マク</t>
    </rPh>
    <rPh sb="5" eb="7">
      <t>トリツケ</t>
    </rPh>
    <phoneticPr fontId="1"/>
  </si>
  <si>
    <t xml:space="preserve">櫓 花飾り　　　　　   </t>
    <rPh sb="0" eb="1">
      <t>ヤグラ</t>
    </rPh>
    <rPh sb="2" eb="3">
      <t>ハナ</t>
    </rPh>
    <rPh sb="3" eb="4">
      <t>カザ</t>
    </rPh>
    <phoneticPr fontId="1"/>
  </si>
  <si>
    <t>＊上記役割分担表の中で、誤りや当日ご都合が悪い方がおりましたら事務局までご連絡ください。</t>
    <rPh sb="1" eb="3">
      <t>ジョウキ</t>
    </rPh>
    <rPh sb="3" eb="5">
      <t>ヤクワリ</t>
    </rPh>
    <rPh sb="5" eb="7">
      <t>ブンタン</t>
    </rPh>
    <rPh sb="7" eb="8">
      <t>ヒョウ</t>
    </rPh>
    <rPh sb="9" eb="10">
      <t>ナカ</t>
    </rPh>
    <rPh sb="12" eb="13">
      <t>アヤマ</t>
    </rPh>
    <rPh sb="15" eb="17">
      <t>トウジツ</t>
    </rPh>
    <rPh sb="18" eb="20">
      <t>ツゴウ</t>
    </rPh>
    <rPh sb="21" eb="22">
      <t>ワル</t>
    </rPh>
    <rPh sb="23" eb="24">
      <t>カタ</t>
    </rPh>
    <rPh sb="31" eb="34">
      <t>ジムキョク</t>
    </rPh>
    <rPh sb="37" eb="39">
      <t>レンラク</t>
    </rPh>
    <phoneticPr fontId="1"/>
  </si>
  <si>
    <t>櫓 飾り片付け</t>
    <rPh sb="0" eb="1">
      <t>ヤグラ</t>
    </rPh>
    <rPh sb="2" eb="3">
      <t>カザ</t>
    </rPh>
    <rPh sb="4" eb="6">
      <t>カタヅ</t>
    </rPh>
    <phoneticPr fontId="1"/>
  </si>
  <si>
    <t>櫓 紅白テープを巻き</t>
    <rPh sb="0" eb="1">
      <t>ヤグラ</t>
    </rPh>
    <rPh sb="2" eb="4">
      <t>コウハク</t>
    </rPh>
    <rPh sb="8" eb="9">
      <t>マ</t>
    </rPh>
    <phoneticPr fontId="1"/>
  </si>
  <si>
    <t>＊都合の悪い日程に×印をお付けください。
＊8/18のライン引きはできるだけ6丁目の設営委員さんにお願いしています。</t>
    <rPh sb="1" eb="3">
      <t>ツゴウ</t>
    </rPh>
    <rPh sb="4" eb="5">
      <t>ワル</t>
    </rPh>
    <rPh sb="6" eb="8">
      <t>ニッテイ</t>
    </rPh>
    <rPh sb="10" eb="11">
      <t>ジルシ</t>
    </rPh>
    <rPh sb="13" eb="14">
      <t>ツ</t>
    </rPh>
    <rPh sb="30" eb="31">
      <t>ヒ</t>
    </rPh>
    <rPh sb="39" eb="41">
      <t>チョウメ</t>
    </rPh>
    <rPh sb="42" eb="44">
      <t>セツエイ</t>
    </rPh>
    <rPh sb="44" eb="46">
      <t>イイン</t>
    </rPh>
    <rPh sb="50" eb="51">
      <t>ネガ</t>
    </rPh>
    <phoneticPr fontId="1"/>
  </si>
  <si>
    <r>
      <t>２．選任いただいた方の日程のご都合を確認して、</t>
    </r>
    <r>
      <rPr>
        <b/>
        <sz val="11"/>
        <color rgb="FFFF0000"/>
        <rFont val="ＭＳ Ｐゴシック"/>
        <family val="3"/>
        <charset val="128"/>
        <scheme val="minor"/>
      </rPr>
      <t>都合の悪い日程に×</t>
    </r>
    <r>
      <rPr>
        <b/>
        <sz val="11"/>
        <color theme="1"/>
        <rFont val="ＭＳ Ｐゴシック"/>
        <family val="3"/>
        <charset val="128"/>
        <scheme val="minor"/>
      </rPr>
      <t>をご記入して、７月１９日（日）までに提出ください。（後日変更可能です。）</t>
    </r>
    <rPh sb="2" eb="4">
      <t>センニン</t>
    </rPh>
    <rPh sb="9" eb="10">
      <t>カタ</t>
    </rPh>
    <rPh sb="11" eb="13">
      <t>ニッテイ</t>
    </rPh>
    <rPh sb="15" eb="17">
      <t>ツゴウ</t>
    </rPh>
    <rPh sb="18" eb="20">
      <t>カクニン</t>
    </rPh>
    <rPh sb="23" eb="25">
      <t>ツゴウ</t>
    </rPh>
    <rPh sb="26" eb="27">
      <t>ワル</t>
    </rPh>
    <rPh sb="28" eb="30">
      <t>ニッテイ</t>
    </rPh>
    <rPh sb="34" eb="36">
      <t>キニュウ</t>
    </rPh>
    <rPh sb="40" eb="41">
      <t>ツキ</t>
    </rPh>
    <rPh sb="43" eb="44">
      <t>ニチ</t>
    </rPh>
    <rPh sb="45" eb="46">
      <t>ニチ</t>
    </rPh>
    <rPh sb="50" eb="52">
      <t>テイシュツ</t>
    </rPh>
    <rPh sb="58" eb="60">
      <t>ゴジツ</t>
    </rPh>
    <rPh sb="60" eb="62">
      <t>ヘンコウ</t>
    </rPh>
    <rPh sb="62" eb="64">
      <t>カノウ</t>
    </rPh>
    <phoneticPr fontId="1"/>
  </si>
  <si>
    <t>３．「役割分担表」を８月初旬に各委員に直接送付します。（ひとり２回程度の役割に調整しています。）</t>
    <rPh sb="3" eb="5">
      <t>ヤクワリ</t>
    </rPh>
    <rPh sb="5" eb="7">
      <t>ブンタン</t>
    </rPh>
    <rPh sb="7" eb="8">
      <t>ヒョウ</t>
    </rPh>
    <rPh sb="11" eb="12">
      <t>ツキ</t>
    </rPh>
    <rPh sb="12" eb="14">
      <t>ショジュン</t>
    </rPh>
    <rPh sb="15" eb="16">
      <t>カク</t>
    </rPh>
    <rPh sb="16" eb="18">
      <t>イイン</t>
    </rPh>
    <rPh sb="19" eb="21">
      <t>チョクセツ</t>
    </rPh>
    <rPh sb="21" eb="23">
      <t>ソウフ</t>
    </rPh>
    <rPh sb="32" eb="33">
      <t>カイ</t>
    </rPh>
    <rPh sb="33" eb="35">
      <t>テイド</t>
    </rPh>
    <rPh sb="36" eb="38">
      <t>ヤクワリ</t>
    </rPh>
    <rPh sb="39" eb="41">
      <t>チョウセイ</t>
    </rPh>
    <phoneticPr fontId="1"/>
  </si>
  <si>
    <t>４．「役割分担表」の変更依頼は事務局（7133-4938）にご連絡いただき、個別に調整させていただきます。</t>
    <rPh sb="3" eb="5">
      <t>ヤクワリ</t>
    </rPh>
    <rPh sb="5" eb="7">
      <t>ブンタン</t>
    </rPh>
    <rPh sb="7" eb="8">
      <t>ヒョウ</t>
    </rPh>
    <rPh sb="10" eb="12">
      <t>ヘンコウ</t>
    </rPh>
    <rPh sb="12" eb="14">
      <t>イライ</t>
    </rPh>
    <rPh sb="15" eb="18">
      <t>ジムキョク</t>
    </rPh>
    <rPh sb="31" eb="33">
      <t>レンラク</t>
    </rPh>
    <rPh sb="38" eb="40">
      <t>コベツ</t>
    </rPh>
    <rPh sb="41" eb="43">
      <t>チョウセイ</t>
    </rPh>
    <phoneticPr fontId="1"/>
  </si>
  <si>
    <t>毎年、「祭り会場設営委員」の選任をお願いしています。 役割は「テント区割りのライン引き」「櫓の飾り付け」「祭り会場のゴミ拾い」です。</t>
    <rPh sb="0" eb="2">
      <t>マイトシ</t>
    </rPh>
    <rPh sb="4" eb="5">
      <t>マツ</t>
    </rPh>
    <rPh sb="6" eb="8">
      <t>カイジョウ</t>
    </rPh>
    <rPh sb="8" eb="12">
      <t>セツエイイイン</t>
    </rPh>
    <rPh sb="14" eb="16">
      <t>センニン</t>
    </rPh>
    <rPh sb="18" eb="19">
      <t>ネガ</t>
    </rPh>
    <rPh sb="27" eb="29">
      <t>ヤクワリ</t>
    </rPh>
    <rPh sb="34" eb="36">
      <t>クワ</t>
    </rPh>
    <rPh sb="41" eb="42">
      <t>ヒ</t>
    </rPh>
    <rPh sb="45" eb="46">
      <t>ヤグラ</t>
    </rPh>
    <rPh sb="47" eb="48">
      <t>カザ</t>
    </rPh>
    <rPh sb="49" eb="50">
      <t>ツ</t>
    </rPh>
    <rPh sb="53" eb="54">
      <t>マツ</t>
    </rPh>
    <rPh sb="55" eb="57">
      <t>カイジョウ</t>
    </rPh>
    <rPh sb="60" eb="61">
      <t>ヒロ</t>
    </rPh>
    <phoneticPr fontId="1"/>
  </si>
  <si>
    <r>
      <t>『祭り会場設営委員』選任のお願い</t>
    </r>
    <r>
      <rPr>
        <b/>
        <sz val="16"/>
        <color theme="1"/>
        <rFont val="ＭＳ Ｐゴシック"/>
        <family val="3"/>
        <charset val="128"/>
        <scheme val="minor"/>
      </rPr>
      <t>（締切7/19）</t>
    </r>
    <rPh sb="1" eb="2">
      <t>マツ</t>
    </rPh>
    <rPh sb="3" eb="5">
      <t>カイジョウ</t>
    </rPh>
    <rPh sb="5" eb="7">
      <t>セツエイ</t>
    </rPh>
    <rPh sb="7" eb="9">
      <t>イイン</t>
    </rPh>
    <rPh sb="10" eb="12">
      <t>センニン</t>
    </rPh>
    <rPh sb="14" eb="15">
      <t>ネガ</t>
    </rPh>
    <rPh sb="17" eb="19">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</si>
</sst>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2"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8"/>
      <color indexed="54"/>
      <name val="游ゴシック Light"/>
      <family val="3"/>
      <charset val="128"/>
    </font>
    <font>
      <sz val="6"/>
      <name val="游ゴシック"/>
      <family val="3"/>
      <charset val="128"/>
    </font>
    <font>
      <sz val="12"/>
      <color theme="1"/>
      <name val="ＭＳ Ｐゴシック"/>
      <family val="3"/>
      <charset val="128"/>
      <scheme val="minor"/>
    </font>
    <font>
      <b/>
      <sz val="12"/>
      <color indexed="8"/>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s>
  <cellStyleXfs count="1">
    <xf numFmtId="0" fontId="0" fillId="0" borderId="0">
      <alignment vertical="center"/>
    </xf>
  </cellStyleXfs>
  <cellXfs count="85">
    <xf numFmtId="0" fontId="0" fillId="0" borderId="0" xfId="0">
      <alignment vertical="center"/>
    </xf>
    <xf numFmtId="0" fontId="4" fillId="0" borderId="0" xfId="0" applyFont="1">
      <alignment vertical="center"/>
    </xf>
    <xf numFmtId="49" fontId="4"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3" fillId="0" borderId="3" xfId="0" applyFont="1" applyBorder="1" applyAlignment="1">
      <alignment horizontal="center" vertical="center" shrinkToFit="1"/>
    </xf>
    <xf numFmtId="0" fontId="3" fillId="0" borderId="3" xfId="0" applyFont="1" applyBorder="1" applyAlignment="1">
      <alignment vertical="center" shrinkToFit="1"/>
    </xf>
    <xf numFmtId="49" fontId="3" fillId="0" borderId="3" xfId="0" applyNumberFormat="1" applyFont="1" applyBorder="1" applyAlignment="1">
      <alignment horizontal="center" vertical="center" shrinkToFit="1"/>
    </xf>
    <xf numFmtId="0" fontId="7" fillId="0" borderId="0" xfId="0" applyFont="1" applyAlignment="1">
      <alignment vertical="center" shrinkToFit="1"/>
    </xf>
    <xf numFmtId="0" fontId="8" fillId="0" borderId="3" xfId="0" applyFont="1" applyBorder="1" applyAlignment="1">
      <alignment horizontal="center" vertical="center" shrinkToFit="1"/>
    </xf>
    <xf numFmtId="0" fontId="9" fillId="0" borderId="3" xfId="0" applyFont="1" applyBorder="1" applyAlignment="1">
      <alignment horizontal="left" vertical="center" shrinkToFit="1"/>
    </xf>
    <xf numFmtId="0" fontId="7" fillId="0" borderId="0" xfId="0" applyFont="1" applyAlignment="1">
      <alignment horizontal="center" vertical="center" shrinkToFit="1"/>
    </xf>
    <xf numFmtId="0" fontId="10" fillId="0" borderId="3" xfId="0" applyFont="1" applyBorder="1" applyAlignment="1">
      <alignment horizontal="center" vertical="center" shrinkToFit="1"/>
    </xf>
    <xf numFmtId="0" fontId="11" fillId="0" borderId="0" xfId="0" applyFont="1">
      <alignment vertical="center"/>
    </xf>
    <xf numFmtId="0" fontId="3" fillId="0" borderId="4" xfId="0" applyFont="1" applyBorder="1" applyAlignment="1">
      <alignment horizontal="center" vertical="center" shrinkToFit="1"/>
    </xf>
    <xf numFmtId="0" fontId="14" fillId="0" borderId="0" xfId="0" applyFont="1">
      <alignment vertical="center"/>
    </xf>
    <xf numFmtId="0" fontId="15" fillId="0" borderId="0" xfId="0" applyFont="1">
      <alignment vertical="center"/>
    </xf>
    <xf numFmtId="49" fontId="7" fillId="0" borderId="3" xfId="0" applyNumberFormat="1" applyFont="1" applyBorder="1" applyAlignment="1">
      <alignment horizontal="left" vertical="center" shrinkToFit="1"/>
    </xf>
    <xf numFmtId="0" fontId="11" fillId="0" borderId="0" xfId="0" applyFont="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shrinkToFit="1"/>
    </xf>
    <xf numFmtId="0" fontId="16" fillId="3" borderId="9" xfId="0" applyFont="1" applyFill="1" applyBorder="1" applyAlignment="1">
      <alignment horizontal="center" vertical="center" shrinkToFit="1"/>
    </xf>
    <xf numFmtId="0" fontId="3" fillId="0" borderId="0" xfId="0" applyFont="1">
      <alignment vertical="center"/>
    </xf>
    <xf numFmtId="0" fontId="17" fillId="0" borderId="0" xfId="0" applyFont="1">
      <alignment vertical="center"/>
    </xf>
    <xf numFmtId="56"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176" fontId="3" fillId="0" borderId="3" xfId="0" applyNumberFormat="1" applyFont="1" applyBorder="1" applyAlignment="1">
      <alignment horizontal="center" vertical="center" wrapText="1"/>
    </xf>
    <xf numFmtId="49" fontId="3" fillId="2" borderId="3"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vertical="center" wrapText="1"/>
    </xf>
    <xf numFmtId="0" fontId="18" fillId="0" borderId="2" xfId="0" applyFont="1" applyBorder="1" applyAlignment="1">
      <alignment horizontal="center" vertical="center" wrapText="1" shrinkToFit="1"/>
    </xf>
    <xf numFmtId="0" fontId="18" fillId="0" borderId="2" xfId="0" applyFont="1" applyBorder="1" applyAlignment="1">
      <alignment horizontal="center" vertical="center" shrinkToFit="1"/>
    </xf>
    <xf numFmtId="0" fontId="11" fillId="0" borderId="3" xfId="0" applyFont="1" applyBorder="1">
      <alignment vertical="center"/>
    </xf>
    <xf numFmtId="0" fontId="11" fillId="0" borderId="3" xfId="0" applyFont="1" applyBorder="1" applyAlignment="1">
      <alignment horizontal="center" vertical="center"/>
    </xf>
    <xf numFmtId="0" fontId="11" fillId="0" borderId="3" xfId="0" applyFont="1" applyBorder="1" applyAlignment="1">
      <alignment vertical="center" shrinkToFit="1"/>
    </xf>
    <xf numFmtId="0" fontId="11" fillId="0" borderId="0" xfId="0" applyFont="1" applyAlignment="1">
      <alignment vertical="center" shrinkToFit="1"/>
    </xf>
    <xf numFmtId="0" fontId="11" fillId="0" borderId="3" xfId="0" applyFont="1" applyBorder="1" applyAlignment="1">
      <alignment horizontal="center" vertical="center" shrinkToFit="1"/>
    </xf>
    <xf numFmtId="0" fontId="11" fillId="0" borderId="0" xfId="0" applyFont="1" applyAlignment="1">
      <alignment horizontal="center" vertical="center" shrinkToFit="1"/>
    </xf>
    <xf numFmtId="0" fontId="3" fillId="0" borderId="2" xfId="0" applyFont="1" applyBorder="1" applyAlignment="1">
      <alignment horizontal="center" vertical="center" shrinkToFit="1"/>
    </xf>
    <xf numFmtId="0" fontId="4" fillId="0" borderId="0" xfId="0" applyFont="1" applyAlignment="1">
      <alignment horizontal="left" vertical="center"/>
    </xf>
    <xf numFmtId="0" fontId="3" fillId="0" borderId="0" xfId="0" applyFont="1" applyAlignment="1">
      <alignment horizontal="righ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15" fillId="0" borderId="3" xfId="0" applyFont="1" applyBorder="1" applyAlignment="1">
      <alignment vertical="center" shrinkToFit="1"/>
    </xf>
    <xf numFmtId="0" fontId="15" fillId="0" borderId="3" xfId="0" applyFont="1" applyBorder="1" applyAlignment="1">
      <alignment horizontal="center" vertical="center"/>
    </xf>
    <xf numFmtId="0" fontId="15" fillId="0" borderId="3" xfId="0" applyFont="1" applyBorder="1" applyAlignment="1">
      <alignment horizontal="center" vertical="center" shrinkToFit="1"/>
    </xf>
    <xf numFmtId="0" fontId="15" fillId="0" borderId="3" xfId="0" applyFont="1" applyBorder="1">
      <alignment vertical="center"/>
    </xf>
    <xf numFmtId="49" fontId="3" fillId="2" borderId="2"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2" fillId="0" borderId="3" xfId="0" applyFont="1" applyBorder="1" applyAlignment="1">
      <alignment horizontal="center" vertical="center" shrinkToFit="1"/>
    </xf>
    <xf numFmtId="56" fontId="3" fillId="0" borderId="3" xfId="0" applyNumberFormat="1" applyFont="1" applyBorder="1" applyAlignment="1">
      <alignment horizontal="center" vertical="center" wrapText="1"/>
    </xf>
    <xf numFmtId="0" fontId="3" fillId="0" borderId="2" xfId="0" applyFont="1" applyBorder="1" applyAlignment="1">
      <alignment horizontal="left" vertical="center" shrinkToFit="1"/>
    </xf>
    <xf numFmtId="0" fontId="3" fillId="0" borderId="1" xfId="0" applyFont="1" applyBorder="1" applyAlignment="1">
      <alignment horizontal="left" vertical="center" shrinkToFit="1"/>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0" fillId="0" borderId="5" xfId="0" applyBorder="1" applyAlignment="1">
      <alignment vertical="center" shrinkToFit="1"/>
    </xf>
    <xf numFmtId="0" fontId="0" fillId="0" borderId="6" xfId="0" applyBorder="1" applyAlignment="1">
      <alignment vertical="center" shrinkToFit="1"/>
    </xf>
    <xf numFmtId="176"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12" fillId="0" borderId="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3" fillId="0" borderId="7" xfId="0" applyFont="1" applyBorder="1" applyAlignment="1">
      <alignment horizontal="left" vertical="center" shrinkToFi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3" fillId="0" borderId="0" xfId="0" applyFont="1" applyAlignment="1">
      <alignment horizontal="left" vertical="center" wrapText="1"/>
    </xf>
    <xf numFmtId="0" fontId="4" fillId="0" borderId="8" xfId="0" applyFont="1" applyBorder="1" applyAlignment="1">
      <alignment horizontal="left" vertical="center" wrapText="1"/>
    </xf>
    <xf numFmtId="0" fontId="20" fillId="0" borderId="0" xfId="0" applyFont="1" applyAlignment="1">
      <alignment horizontal="center" vertical="center"/>
    </xf>
    <xf numFmtId="0" fontId="4" fillId="0" borderId="12" xfId="0" applyFont="1" applyBorder="1" applyAlignment="1">
      <alignment horizontal="left" vertical="center" wrapText="1"/>
    </xf>
    <xf numFmtId="0" fontId="3" fillId="0" borderId="3" xfId="0" applyFont="1" applyBorder="1" applyAlignment="1">
      <alignment horizontal="center" vertical="center" shrinkToFit="1"/>
    </xf>
    <xf numFmtId="0" fontId="2"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3723-7E53-4E45-B795-551C498B208B}">
  <dimension ref="A1:L93"/>
  <sheetViews>
    <sheetView workbookViewId="0">
      <selection activeCell="M9" sqref="M9"/>
    </sheetView>
  </sheetViews>
  <sheetFormatPr defaultColWidth="8.7265625" defaultRowHeight="13" x14ac:dyDescent="0.2"/>
  <cols>
    <col min="1" max="1" width="23.7265625" style="36" customWidth="1"/>
    <col min="2" max="2" width="4.81640625" style="18" customWidth="1"/>
    <col min="3" max="3" width="26.36328125" style="18" hidden="1" customWidth="1"/>
    <col min="4" max="4" width="16.90625" style="36" customWidth="1"/>
    <col min="5" max="9" width="6.7265625" style="38" customWidth="1"/>
    <col min="10" max="10" width="16" style="18" customWidth="1"/>
    <col min="11" max="11" width="8.453125" style="13" customWidth="1"/>
    <col min="12" max="12" width="37.453125" style="15" customWidth="1"/>
    <col min="13" max="13" width="9.08984375" style="13" customWidth="1"/>
    <col min="14" max="16384" width="8.7265625" style="13"/>
  </cols>
  <sheetData>
    <row r="1" spans="1:12" x14ac:dyDescent="0.2">
      <c r="A1" s="35" t="s">
        <v>39</v>
      </c>
      <c r="B1" s="34"/>
      <c r="C1" s="34"/>
      <c r="D1" s="35" t="s">
        <v>40</v>
      </c>
      <c r="E1" s="37" t="s">
        <v>131</v>
      </c>
      <c r="F1" s="37" t="s">
        <v>132</v>
      </c>
      <c r="G1" s="37" t="s">
        <v>133</v>
      </c>
      <c r="H1" s="37" t="s">
        <v>134</v>
      </c>
      <c r="I1" s="37" t="s">
        <v>135</v>
      </c>
      <c r="J1" s="34" t="s">
        <v>41</v>
      </c>
      <c r="K1" s="33" t="s">
        <v>42</v>
      </c>
      <c r="L1" s="33" t="s">
        <v>43</v>
      </c>
    </row>
    <row r="2" spans="1:12" x14ac:dyDescent="0.2">
      <c r="A2" s="35" t="s">
        <v>19</v>
      </c>
      <c r="B2" s="34">
        <v>1</v>
      </c>
      <c r="C2" s="34" t="str">
        <f t="shared" ref="C2:C7" si="0">A2&amp;B2</f>
        <v>１丁目第１町会1</v>
      </c>
      <c r="D2" s="35" t="s">
        <v>55</v>
      </c>
      <c r="E2" s="37" t="s">
        <v>137</v>
      </c>
      <c r="F2" s="37"/>
      <c r="G2" s="37"/>
      <c r="H2" s="37"/>
      <c r="I2" s="37"/>
      <c r="J2" s="34">
        <v>1</v>
      </c>
      <c r="K2" s="33" t="s">
        <v>44</v>
      </c>
      <c r="L2" s="33" t="s">
        <v>75</v>
      </c>
    </row>
    <row r="3" spans="1:12" x14ac:dyDescent="0.2">
      <c r="A3" s="35" t="s">
        <v>19</v>
      </c>
      <c r="B3" s="34">
        <v>2</v>
      </c>
      <c r="C3" s="34" t="str">
        <f t="shared" si="0"/>
        <v>１丁目第１町会2</v>
      </c>
      <c r="D3" s="35" t="s">
        <v>55</v>
      </c>
      <c r="E3" s="37" t="s">
        <v>139</v>
      </c>
      <c r="F3" s="37"/>
      <c r="G3" s="37"/>
      <c r="H3" s="37"/>
      <c r="I3" s="37"/>
      <c r="J3" s="34">
        <v>2</v>
      </c>
      <c r="K3" s="33" t="s">
        <v>44</v>
      </c>
      <c r="L3" s="33" t="s">
        <v>76</v>
      </c>
    </row>
    <row r="4" spans="1:12" x14ac:dyDescent="0.2">
      <c r="A4" s="35" t="s">
        <v>56</v>
      </c>
      <c r="B4" s="34">
        <v>3</v>
      </c>
      <c r="C4" s="34" t="str">
        <f t="shared" si="0"/>
        <v>１丁目第１町会3</v>
      </c>
      <c r="D4" s="35" t="s">
        <v>55</v>
      </c>
      <c r="E4" s="37" t="s">
        <v>141</v>
      </c>
      <c r="F4" s="37" t="s">
        <v>137</v>
      </c>
      <c r="G4" s="37"/>
      <c r="H4" s="37"/>
      <c r="I4" s="37"/>
      <c r="J4" s="34">
        <v>3</v>
      </c>
      <c r="K4" s="33" t="s">
        <v>44</v>
      </c>
      <c r="L4" s="33" t="s">
        <v>77</v>
      </c>
    </row>
    <row r="5" spans="1:12" x14ac:dyDescent="0.2">
      <c r="A5" s="35" t="s">
        <v>48</v>
      </c>
      <c r="B5" s="34">
        <v>1</v>
      </c>
      <c r="C5" s="34" t="str">
        <f t="shared" si="0"/>
        <v>１丁目第１自治会1</v>
      </c>
      <c r="D5" s="35" t="s">
        <v>55</v>
      </c>
      <c r="E5" s="37"/>
      <c r="F5" s="37" t="s">
        <v>139</v>
      </c>
      <c r="G5" s="37"/>
      <c r="H5" s="37"/>
      <c r="I5" s="37"/>
      <c r="J5" s="34">
        <v>4</v>
      </c>
      <c r="K5" s="33" t="s">
        <v>44</v>
      </c>
      <c r="L5" s="33" t="s">
        <v>49</v>
      </c>
    </row>
    <row r="6" spans="1:12" x14ac:dyDescent="0.2">
      <c r="A6" s="35" t="s">
        <v>48</v>
      </c>
      <c r="B6" s="34">
        <v>2</v>
      </c>
      <c r="C6" s="34" t="str">
        <f t="shared" si="0"/>
        <v>１丁目第１自治会2</v>
      </c>
      <c r="D6" s="35" t="s">
        <v>55</v>
      </c>
      <c r="E6" s="37"/>
      <c r="F6" s="37" t="s">
        <v>141</v>
      </c>
      <c r="G6" s="37"/>
      <c r="H6" s="37"/>
      <c r="I6" s="37"/>
      <c r="J6" s="34">
        <v>5</v>
      </c>
      <c r="K6" s="33" t="s">
        <v>44</v>
      </c>
      <c r="L6" s="33" t="s">
        <v>73</v>
      </c>
    </row>
    <row r="7" spans="1:12" x14ac:dyDescent="0.2">
      <c r="A7" s="35" t="s">
        <v>48</v>
      </c>
      <c r="B7" s="34">
        <v>3</v>
      </c>
      <c r="C7" s="34" t="str">
        <f t="shared" si="0"/>
        <v>１丁目第１自治会3</v>
      </c>
      <c r="D7" s="35" t="s">
        <v>55</v>
      </c>
      <c r="E7" s="37"/>
      <c r="F7" s="37" t="s">
        <v>143</v>
      </c>
      <c r="G7" s="37"/>
      <c r="H7" s="37"/>
      <c r="I7" s="37"/>
      <c r="J7" s="34">
        <v>6</v>
      </c>
      <c r="K7" s="33" t="s">
        <v>44</v>
      </c>
      <c r="L7" s="33" t="s">
        <v>74</v>
      </c>
    </row>
    <row r="8" spans="1:12" x14ac:dyDescent="0.2">
      <c r="A8" s="35" t="s">
        <v>23</v>
      </c>
      <c r="B8" s="34">
        <v>1</v>
      </c>
      <c r="C8" s="34" t="str">
        <f>A8&amp;B8</f>
        <v>グランヴィル松葉自治会1</v>
      </c>
      <c r="D8" s="35" t="s">
        <v>55</v>
      </c>
      <c r="E8" s="37"/>
      <c r="F8" s="37" t="s">
        <v>145</v>
      </c>
      <c r="G8" s="37"/>
      <c r="H8" s="37"/>
      <c r="I8" s="37"/>
      <c r="J8" s="34">
        <v>7</v>
      </c>
      <c r="K8" s="33" t="s">
        <v>44</v>
      </c>
      <c r="L8" s="33" t="s">
        <v>57</v>
      </c>
    </row>
    <row r="9" spans="1:12" x14ac:dyDescent="0.2">
      <c r="A9" s="35" t="s">
        <v>23</v>
      </c>
      <c r="B9" s="34">
        <v>2</v>
      </c>
      <c r="C9" s="34" t="str">
        <f t="shared" ref="C9:C83" si="1">A9&amp;B9</f>
        <v>グランヴィル松葉自治会2</v>
      </c>
      <c r="D9" s="35" t="s">
        <v>55</v>
      </c>
      <c r="E9" s="37"/>
      <c r="F9" s="37" t="s">
        <v>147</v>
      </c>
      <c r="G9" s="37"/>
      <c r="H9" s="37"/>
      <c r="I9" s="37"/>
      <c r="J9" s="34">
        <v>8</v>
      </c>
      <c r="K9" s="33" t="s">
        <v>44</v>
      </c>
      <c r="L9" s="33" t="s">
        <v>58</v>
      </c>
    </row>
    <row r="10" spans="1:12" x14ac:dyDescent="0.2">
      <c r="A10" s="35" t="s">
        <v>23</v>
      </c>
      <c r="B10" s="34">
        <v>3</v>
      </c>
      <c r="C10" s="34" t="str">
        <f t="shared" si="1"/>
        <v>グランヴィル松葉自治会3</v>
      </c>
      <c r="D10" s="35" t="s">
        <v>55</v>
      </c>
      <c r="E10" s="37"/>
      <c r="F10" s="37" t="s">
        <v>149</v>
      </c>
      <c r="G10" s="37" t="s">
        <v>137</v>
      </c>
      <c r="H10" s="37"/>
      <c r="I10" s="37"/>
      <c r="J10" s="34">
        <v>9</v>
      </c>
      <c r="K10" s="33" t="s">
        <v>44</v>
      </c>
      <c r="L10" s="33" t="s">
        <v>77</v>
      </c>
    </row>
    <row r="11" spans="1:12" x14ac:dyDescent="0.2">
      <c r="A11" s="35" t="s">
        <v>25</v>
      </c>
      <c r="B11" s="34">
        <v>1</v>
      </c>
      <c r="C11" s="34" t="str">
        <f t="shared" si="1"/>
        <v>コープタウン北柏自治会1</v>
      </c>
      <c r="D11" s="35" t="s">
        <v>55</v>
      </c>
      <c r="E11" s="37"/>
      <c r="F11" s="37" t="s">
        <v>151</v>
      </c>
      <c r="G11" s="37" t="s">
        <v>139</v>
      </c>
      <c r="H11" s="37"/>
      <c r="I11" s="37"/>
      <c r="J11" s="34">
        <v>10</v>
      </c>
      <c r="K11" s="33" t="s">
        <v>44</v>
      </c>
      <c r="L11" s="33" t="s">
        <v>89</v>
      </c>
    </row>
    <row r="12" spans="1:12" x14ac:dyDescent="0.2">
      <c r="A12" s="35" t="s">
        <v>25</v>
      </c>
      <c r="B12" s="34">
        <v>2</v>
      </c>
      <c r="C12" s="34" t="str">
        <f t="shared" si="1"/>
        <v>コープタウン北柏自治会2</v>
      </c>
      <c r="D12" s="35" t="s">
        <v>55</v>
      </c>
      <c r="E12" s="37"/>
      <c r="F12" s="37" t="s">
        <v>153</v>
      </c>
      <c r="G12" s="37" t="s">
        <v>141</v>
      </c>
      <c r="H12" s="37"/>
      <c r="I12" s="37"/>
      <c r="J12" s="34">
        <v>11</v>
      </c>
      <c r="K12" s="33" t="s">
        <v>44</v>
      </c>
      <c r="L12" s="33" t="s">
        <v>90</v>
      </c>
    </row>
    <row r="13" spans="1:12" x14ac:dyDescent="0.2">
      <c r="A13" s="35" t="s">
        <v>25</v>
      </c>
      <c r="B13" s="34">
        <v>3</v>
      </c>
      <c r="C13" s="34" t="str">
        <f t="shared" ref="C13" si="2">A13&amp;B13</f>
        <v>コープタウン北柏自治会3</v>
      </c>
      <c r="D13" s="35" t="s">
        <v>55</v>
      </c>
      <c r="E13" s="37"/>
      <c r="F13" s="37" t="s">
        <v>155</v>
      </c>
      <c r="G13" s="37" t="s">
        <v>143</v>
      </c>
      <c r="H13" s="37"/>
      <c r="I13" s="37"/>
      <c r="J13" s="34">
        <v>12</v>
      </c>
      <c r="K13" s="33" t="s">
        <v>121</v>
      </c>
      <c r="L13" s="33" t="s">
        <v>122</v>
      </c>
    </row>
    <row r="14" spans="1:12" x14ac:dyDescent="0.2">
      <c r="A14" s="35" t="s">
        <v>26</v>
      </c>
      <c r="B14" s="34">
        <v>1</v>
      </c>
      <c r="C14" s="34" t="str">
        <f t="shared" si="1"/>
        <v>エステ・コート北柏自治会1</v>
      </c>
      <c r="D14" s="35" t="s">
        <v>55</v>
      </c>
      <c r="E14" s="37"/>
      <c r="F14" s="37"/>
      <c r="G14" s="37" t="s">
        <v>145</v>
      </c>
      <c r="H14" s="37"/>
      <c r="I14" s="37"/>
      <c r="J14" s="34">
        <v>13</v>
      </c>
      <c r="K14" s="33"/>
      <c r="L14" s="33" t="s">
        <v>71</v>
      </c>
    </row>
    <row r="15" spans="1:12" x14ac:dyDescent="0.2">
      <c r="A15" s="35" t="s">
        <v>26</v>
      </c>
      <c r="B15" s="34">
        <v>2</v>
      </c>
      <c r="C15" s="34" t="str">
        <f t="shared" ref="C15:C16" si="3">A15&amp;B15</f>
        <v>エステ・コート北柏自治会2</v>
      </c>
      <c r="D15" s="35" t="s">
        <v>55</v>
      </c>
      <c r="E15" s="37"/>
      <c r="F15" s="37"/>
      <c r="G15" s="37" t="s">
        <v>147</v>
      </c>
      <c r="H15" s="37"/>
      <c r="I15" s="37"/>
      <c r="J15" s="34">
        <v>14</v>
      </c>
      <c r="K15" s="33"/>
      <c r="L15" s="33" t="s">
        <v>72</v>
      </c>
    </row>
    <row r="16" spans="1:12" x14ac:dyDescent="0.2">
      <c r="A16" s="35" t="s">
        <v>26</v>
      </c>
      <c r="B16" s="34">
        <v>3</v>
      </c>
      <c r="C16" s="34" t="str">
        <f t="shared" si="3"/>
        <v>エステ・コート北柏自治会3</v>
      </c>
      <c r="D16" s="35" t="s">
        <v>55</v>
      </c>
      <c r="E16" s="37"/>
      <c r="F16" s="37"/>
      <c r="G16" s="37" t="s">
        <v>149</v>
      </c>
      <c r="H16" s="37"/>
      <c r="I16" s="37"/>
      <c r="J16" s="34">
        <v>15</v>
      </c>
      <c r="K16" s="33"/>
      <c r="L16" s="33" t="s">
        <v>84</v>
      </c>
    </row>
    <row r="17" spans="1:12" s="15" customFormat="1" x14ac:dyDescent="0.2">
      <c r="A17" s="44" t="s">
        <v>27</v>
      </c>
      <c r="B17" s="45">
        <v>1</v>
      </c>
      <c r="C17" s="45" t="str">
        <f t="shared" si="1"/>
        <v>２丁目町会1</v>
      </c>
      <c r="D17" s="44" t="s">
        <v>55</v>
      </c>
      <c r="E17" s="46"/>
      <c r="F17" s="46"/>
      <c r="G17" s="46" t="s">
        <v>151</v>
      </c>
      <c r="H17" s="46" t="s">
        <v>136</v>
      </c>
      <c r="I17" s="46"/>
      <c r="J17" s="34">
        <v>16</v>
      </c>
      <c r="K17" s="47" t="s">
        <v>44</v>
      </c>
      <c r="L17" s="47" t="s">
        <v>70</v>
      </c>
    </row>
    <row r="18" spans="1:12" s="15" customFormat="1" x14ac:dyDescent="0.2">
      <c r="A18" s="44" t="s">
        <v>27</v>
      </c>
      <c r="B18" s="45">
        <v>2</v>
      </c>
      <c r="C18" s="45" t="str">
        <f t="shared" si="1"/>
        <v>２丁目町会2</v>
      </c>
      <c r="D18" s="44" t="s">
        <v>55</v>
      </c>
      <c r="E18" s="46"/>
      <c r="F18" s="46"/>
      <c r="G18" s="46" t="s">
        <v>153</v>
      </c>
      <c r="H18" s="46" t="s">
        <v>138</v>
      </c>
      <c r="I18" s="46"/>
      <c r="J18" s="34">
        <v>17</v>
      </c>
      <c r="K18" s="47" t="s">
        <v>44</v>
      </c>
      <c r="L18" s="47" t="s">
        <v>50</v>
      </c>
    </row>
    <row r="19" spans="1:12" s="15" customFormat="1" x14ac:dyDescent="0.2">
      <c r="A19" s="44" t="s">
        <v>27</v>
      </c>
      <c r="B19" s="45">
        <v>3</v>
      </c>
      <c r="C19" s="45" t="str">
        <f t="shared" si="1"/>
        <v>２丁目町会3</v>
      </c>
      <c r="D19" s="44" t="s">
        <v>55</v>
      </c>
      <c r="E19" s="46"/>
      <c r="F19" s="46"/>
      <c r="G19" s="46" t="s">
        <v>155</v>
      </c>
      <c r="H19" s="46" t="s">
        <v>140</v>
      </c>
      <c r="I19" s="46"/>
      <c r="J19" s="34">
        <v>18</v>
      </c>
      <c r="K19" s="47" t="s">
        <v>44</v>
      </c>
      <c r="L19" s="47" t="s">
        <v>45</v>
      </c>
    </row>
    <row r="20" spans="1:12" x14ac:dyDescent="0.2">
      <c r="A20" s="44" t="s">
        <v>47</v>
      </c>
      <c r="B20" s="45">
        <v>1</v>
      </c>
      <c r="C20" s="45" t="str">
        <f t="shared" si="1"/>
        <v>３丁目町会1</v>
      </c>
      <c r="D20" s="44" t="s">
        <v>55</v>
      </c>
      <c r="E20" s="46"/>
      <c r="F20" s="46"/>
      <c r="G20" s="46" t="s">
        <v>157</v>
      </c>
      <c r="H20" s="46" t="s">
        <v>142</v>
      </c>
      <c r="I20" s="46"/>
      <c r="J20" s="34">
        <v>19</v>
      </c>
      <c r="K20" s="47" t="s">
        <v>44</v>
      </c>
      <c r="L20" s="47" t="s">
        <v>59</v>
      </c>
    </row>
    <row r="21" spans="1:12" x14ac:dyDescent="0.2">
      <c r="A21" s="44" t="s">
        <v>47</v>
      </c>
      <c r="B21" s="45">
        <v>2</v>
      </c>
      <c r="C21" s="45" t="str">
        <f t="shared" si="1"/>
        <v>３丁目町会2</v>
      </c>
      <c r="D21" s="44" t="s">
        <v>55</v>
      </c>
      <c r="E21" s="46"/>
      <c r="F21" s="46"/>
      <c r="G21" s="46" t="s">
        <v>159</v>
      </c>
      <c r="H21" s="46" t="s">
        <v>144</v>
      </c>
      <c r="I21" s="46"/>
      <c r="J21" s="34">
        <v>20</v>
      </c>
      <c r="K21" s="47" t="s">
        <v>44</v>
      </c>
      <c r="L21" s="47" t="s">
        <v>60</v>
      </c>
    </row>
    <row r="22" spans="1:12" x14ac:dyDescent="0.2">
      <c r="A22" s="44" t="s">
        <v>47</v>
      </c>
      <c r="B22" s="45">
        <v>3</v>
      </c>
      <c r="C22" s="45" t="str">
        <f t="shared" si="1"/>
        <v>３丁目町会3</v>
      </c>
      <c r="D22" s="44" t="s">
        <v>55</v>
      </c>
      <c r="E22" s="46"/>
      <c r="F22" s="46"/>
      <c r="G22" s="46" t="s">
        <v>161</v>
      </c>
      <c r="H22" s="46" t="s">
        <v>146</v>
      </c>
      <c r="I22" s="46"/>
      <c r="J22" s="34">
        <v>21</v>
      </c>
      <c r="K22" s="47" t="s">
        <v>44</v>
      </c>
      <c r="L22" s="47" t="s">
        <v>61</v>
      </c>
    </row>
    <row r="23" spans="1:12" x14ac:dyDescent="0.2">
      <c r="A23" s="35" t="s">
        <v>29</v>
      </c>
      <c r="B23" s="34">
        <v>1</v>
      </c>
      <c r="C23" s="34" t="str">
        <f t="shared" si="1"/>
        <v>４丁目第１町会1</v>
      </c>
      <c r="D23" s="35" t="s">
        <v>55</v>
      </c>
      <c r="E23" s="37"/>
      <c r="F23" s="37"/>
      <c r="G23" s="37" t="s">
        <v>163</v>
      </c>
      <c r="H23" s="37" t="s">
        <v>148</v>
      </c>
      <c r="I23" s="37"/>
      <c r="J23" s="34">
        <v>22</v>
      </c>
      <c r="K23" s="33" t="s">
        <v>44</v>
      </c>
      <c r="L23" s="33" t="s">
        <v>100</v>
      </c>
    </row>
    <row r="24" spans="1:12" ht="13.5" customHeight="1" x14ac:dyDescent="0.2">
      <c r="A24" s="35" t="s">
        <v>29</v>
      </c>
      <c r="B24" s="34">
        <v>2</v>
      </c>
      <c r="C24" s="34" t="str">
        <f t="shared" si="1"/>
        <v>４丁目第１町会2</v>
      </c>
      <c r="D24" s="35" t="s">
        <v>55</v>
      </c>
      <c r="E24" s="37"/>
      <c r="F24" s="37"/>
      <c r="G24" s="37" t="s">
        <v>165</v>
      </c>
      <c r="H24" s="37" t="s">
        <v>150</v>
      </c>
      <c r="I24" s="37"/>
      <c r="J24" s="34">
        <v>23</v>
      </c>
      <c r="K24" s="33" t="s">
        <v>44</v>
      </c>
      <c r="L24" s="33" t="s">
        <v>101</v>
      </c>
    </row>
    <row r="25" spans="1:12" ht="13.5" customHeight="1" x14ac:dyDescent="0.2">
      <c r="A25" s="35" t="s">
        <v>29</v>
      </c>
      <c r="B25" s="34">
        <v>3</v>
      </c>
      <c r="C25" s="34" t="str">
        <f t="shared" ref="C25" si="4">A25&amp;B25</f>
        <v>４丁目第１町会3</v>
      </c>
      <c r="D25" s="35" t="s">
        <v>55</v>
      </c>
      <c r="E25" s="37"/>
      <c r="F25" s="37"/>
      <c r="G25" s="37"/>
      <c r="H25" s="37" t="s">
        <v>152</v>
      </c>
      <c r="I25" s="37"/>
      <c r="J25" s="34">
        <v>24</v>
      </c>
      <c r="K25" s="33" t="s">
        <v>44</v>
      </c>
      <c r="L25" s="33" t="s">
        <v>101</v>
      </c>
    </row>
    <row r="26" spans="1:12" x14ac:dyDescent="0.2">
      <c r="A26" s="35" t="s">
        <v>30</v>
      </c>
      <c r="B26" s="34">
        <v>1</v>
      </c>
      <c r="C26" s="34" t="str">
        <f t="shared" si="1"/>
        <v>４丁目第２町会1</v>
      </c>
      <c r="D26" s="35" t="s">
        <v>55</v>
      </c>
      <c r="E26" s="37"/>
      <c r="F26" s="37"/>
      <c r="G26" s="37"/>
      <c r="H26" s="37" t="s">
        <v>154</v>
      </c>
      <c r="I26" s="37"/>
      <c r="J26" s="34">
        <v>25</v>
      </c>
      <c r="K26" s="33" t="s">
        <v>44</v>
      </c>
      <c r="L26" s="33" t="s">
        <v>78</v>
      </c>
    </row>
    <row r="27" spans="1:12" x14ac:dyDescent="0.2">
      <c r="A27" s="35" t="s">
        <v>30</v>
      </c>
      <c r="B27" s="34">
        <v>2</v>
      </c>
      <c r="C27" s="34" t="str">
        <f t="shared" ref="C27:C28" si="5">A27&amp;B27</f>
        <v>４丁目第２町会2</v>
      </c>
      <c r="D27" s="35" t="s">
        <v>55</v>
      </c>
      <c r="E27" s="37"/>
      <c r="F27" s="37"/>
      <c r="G27" s="37"/>
      <c r="H27" s="37" t="s">
        <v>156</v>
      </c>
      <c r="I27" s="37"/>
      <c r="J27" s="34">
        <v>26</v>
      </c>
      <c r="K27" s="33" t="s">
        <v>121</v>
      </c>
      <c r="L27" s="33" t="s">
        <v>123</v>
      </c>
    </row>
    <row r="28" spans="1:12" x14ac:dyDescent="0.2">
      <c r="A28" s="35" t="s">
        <v>30</v>
      </c>
      <c r="B28" s="34">
        <v>3</v>
      </c>
      <c r="C28" s="34" t="str">
        <f t="shared" si="5"/>
        <v>４丁目第２町会3</v>
      </c>
      <c r="D28" s="35" t="s">
        <v>55</v>
      </c>
      <c r="E28" s="37"/>
      <c r="F28" s="37"/>
      <c r="G28" s="37"/>
      <c r="H28" s="37" t="s">
        <v>158</v>
      </c>
      <c r="I28" s="37"/>
      <c r="J28" s="34">
        <v>27</v>
      </c>
      <c r="K28" s="33" t="s">
        <v>124</v>
      </c>
      <c r="L28" s="33" t="s">
        <v>125</v>
      </c>
    </row>
    <row r="29" spans="1:12" s="16" customFormat="1" x14ac:dyDescent="0.2">
      <c r="A29" s="44" t="s">
        <v>31</v>
      </c>
      <c r="B29" s="45">
        <v>1</v>
      </c>
      <c r="C29" s="45" t="str">
        <f t="shared" si="1"/>
        <v>５丁目町会1</v>
      </c>
      <c r="D29" s="44" t="s">
        <v>55</v>
      </c>
      <c r="E29" s="46"/>
      <c r="F29" s="46"/>
      <c r="G29" s="46"/>
      <c r="H29" s="46" t="s">
        <v>160</v>
      </c>
      <c r="I29" s="46"/>
      <c r="J29" s="34">
        <v>28</v>
      </c>
      <c r="K29" s="47" t="s">
        <v>44</v>
      </c>
      <c r="L29" s="47" t="s">
        <v>62</v>
      </c>
    </row>
    <row r="30" spans="1:12" s="16" customFormat="1" x14ac:dyDescent="0.2">
      <c r="A30" s="44" t="s">
        <v>31</v>
      </c>
      <c r="B30" s="45">
        <v>2</v>
      </c>
      <c r="C30" s="45" t="str">
        <f t="shared" si="1"/>
        <v>５丁目町会2</v>
      </c>
      <c r="D30" s="44" t="s">
        <v>55</v>
      </c>
      <c r="E30" s="46"/>
      <c r="F30" s="46"/>
      <c r="G30" s="46"/>
      <c r="H30" s="46" t="s">
        <v>162</v>
      </c>
      <c r="I30" s="46"/>
      <c r="J30" s="34">
        <v>29</v>
      </c>
      <c r="K30" s="47" t="s">
        <v>44</v>
      </c>
      <c r="L30" s="47" t="s">
        <v>63</v>
      </c>
    </row>
    <row r="31" spans="1:12" s="16" customFormat="1" x14ac:dyDescent="0.2">
      <c r="A31" s="44" t="s">
        <v>31</v>
      </c>
      <c r="B31" s="45">
        <v>3</v>
      </c>
      <c r="C31" s="45" t="str">
        <f t="shared" ref="C31" si="6">A31&amp;B31</f>
        <v>５丁目町会3</v>
      </c>
      <c r="D31" s="44" t="s">
        <v>55</v>
      </c>
      <c r="E31" s="46"/>
      <c r="F31" s="46"/>
      <c r="G31" s="46"/>
      <c r="H31" s="46" t="s">
        <v>164</v>
      </c>
      <c r="I31" s="46"/>
      <c r="J31" s="34">
        <v>30</v>
      </c>
      <c r="K31" s="47" t="s">
        <v>121</v>
      </c>
      <c r="L31" s="47" t="s">
        <v>126</v>
      </c>
    </row>
    <row r="32" spans="1:12" x14ac:dyDescent="0.2">
      <c r="A32" s="35" t="s">
        <v>32</v>
      </c>
      <c r="B32" s="34">
        <v>1</v>
      </c>
      <c r="C32" s="34" t="str">
        <f t="shared" si="1"/>
        <v>５丁目第１自治会1</v>
      </c>
      <c r="D32" s="35" t="s">
        <v>55</v>
      </c>
      <c r="E32" s="37"/>
      <c r="F32" s="37"/>
      <c r="G32" s="37"/>
      <c r="H32" s="37"/>
      <c r="I32" s="37" t="s">
        <v>136</v>
      </c>
      <c r="J32" s="34">
        <v>31</v>
      </c>
      <c r="K32" s="33" t="s">
        <v>44</v>
      </c>
      <c r="L32" s="33" t="s">
        <v>79</v>
      </c>
    </row>
    <row r="33" spans="1:12" x14ac:dyDescent="0.2">
      <c r="A33" s="35" t="s">
        <v>32</v>
      </c>
      <c r="B33" s="34">
        <v>2</v>
      </c>
      <c r="C33" s="34" t="str">
        <f t="shared" si="1"/>
        <v>５丁目第１自治会2</v>
      </c>
      <c r="D33" s="35" t="s">
        <v>55</v>
      </c>
      <c r="E33" s="37"/>
      <c r="F33" s="37"/>
      <c r="G33" s="37"/>
      <c r="H33" s="37"/>
      <c r="I33" s="37" t="s">
        <v>138</v>
      </c>
      <c r="J33" s="34">
        <v>32</v>
      </c>
      <c r="K33" s="33" t="s">
        <v>44</v>
      </c>
      <c r="L33" s="33" t="s">
        <v>80</v>
      </c>
    </row>
    <row r="34" spans="1:12" x14ac:dyDescent="0.2">
      <c r="A34" s="35" t="s">
        <v>53</v>
      </c>
      <c r="B34" s="34">
        <v>3</v>
      </c>
      <c r="C34" s="34" t="str">
        <f t="shared" si="1"/>
        <v>５丁目第１自治会3</v>
      </c>
      <c r="D34" s="35" t="s">
        <v>55</v>
      </c>
      <c r="E34" s="37"/>
      <c r="F34" s="37"/>
      <c r="G34" s="37"/>
      <c r="H34" s="37"/>
      <c r="I34" s="37" t="s">
        <v>140</v>
      </c>
      <c r="J34" s="34">
        <v>33</v>
      </c>
      <c r="K34" s="33" t="s">
        <v>44</v>
      </c>
      <c r="L34" s="33" t="s">
        <v>81</v>
      </c>
    </row>
    <row r="35" spans="1:12" x14ac:dyDescent="0.2">
      <c r="A35" s="35" t="s">
        <v>33</v>
      </c>
      <c r="B35" s="34">
        <v>1</v>
      </c>
      <c r="C35" s="34" t="str">
        <f t="shared" si="1"/>
        <v>５丁目第２町会1</v>
      </c>
      <c r="D35" s="35" t="s">
        <v>55</v>
      </c>
      <c r="E35" s="37"/>
      <c r="F35" s="37"/>
      <c r="G35" s="37"/>
      <c r="H35" s="37"/>
      <c r="I35" s="37" t="s">
        <v>142</v>
      </c>
      <c r="J35" s="34">
        <v>34</v>
      </c>
      <c r="K35" s="33" t="s">
        <v>44</v>
      </c>
      <c r="L35" s="33" t="s">
        <v>51</v>
      </c>
    </row>
    <row r="36" spans="1:12" x14ac:dyDescent="0.2">
      <c r="A36" s="35" t="s">
        <v>54</v>
      </c>
      <c r="B36" s="34">
        <v>2</v>
      </c>
      <c r="C36" s="34" t="str">
        <f t="shared" si="1"/>
        <v>５丁目第２町会2</v>
      </c>
      <c r="D36" s="35" t="s">
        <v>55</v>
      </c>
      <c r="E36" s="37"/>
      <c r="F36" s="37"/>
      <c r="G36" s="37"/>
      <c r="H36" s="37"/>
      <c r="I36" s="37" t="s">
        <v>144</v>
      </c>
      <c r="J36" s="34">
        <v>35</v>
      </c>
      <c r="K36" s="33" t="s">
        <v>44</v>
      </c>
      <c r="L36" s="33" t="s">
        <v>52</v>
      </c>
    </row>
    <row r="37" spans="1:12" x14ac:dyDescent="0.2">
      <c r="A37" s="35" t="s">
        <v>54</v>
      </c>
      <c r="B37" s="34">
        <v>3</v>
      </c>
      <c r="C37" s="34" t="str">
        <f t="shared" ref="C37" si="7">A37&amp;B37</f>
        <v>５丁目第２町会3</v>
      </c>
      <c r="D37" s="35" t="s">
        <v>55</v>
      </c>
      <c r="E37" s="37"/>
      <c r="F37" s="37"/>
      <c r="G37" s="37"/>
      <c r="H37" s="37"/>
      <c r="I37" s="37" t="s">
        <v>146</v>
      </c>
      <c r="J37" s="34">
        <v>36</v>
      </c>
      <c r="K37" s="33" t="s">
        <v>121</v>
      </c>
      <c r="L37" s="33" t="s">
        <v>127</v>
      </c>
    </row>
    <row r="38" spans="1:12" x14ac:dyDescent="0.2">
      <c r="A38" s="35" t="s">
        <v>34</v>
      </c>
      <c r="B38" s="34">
        <v>1</v>
      </c>
      <c r="C38" s="34" t="str">
        <f t="shared" si="1"/>
        <v>５丁目第３町会1</v>
      </c>
      <c r="D38" s="35" t="s">
        <v>55</v>
      </c>
      <c r="E38" s="37"/>
      <c r="F38" s="37"/>
      <c r="G38" s="37"/>
      <c r="H38" s="37"/>
      <c r="I38" s="37" t="s">
        <v>148</v>
      </c>
      <c r="J38" s="34">
        <v>37</v>
      </c>
      <c r="K38" s="33" t="s">
        <v>44</v>
      </c>
      <c r="L38" s="33" t="s">
        <v>69</v>
      </c>
    </row>
    <row r="39" spans="1:12" x14ac:dyDescent="0.2">
      <c r="A39" s="35" t="s">
        <v>34</v>
      </c>
      <c r="B39" s="34">
        <v>2</v>
      </c>
      <c r="C39" s="34" t="str">
        <f t="shared" si="1"/>
        <v>５丁目第３町会2</v>
      </c>
      <c r="D39" s="35" t="s">
        <v>55</v>
      </c>
      <c r="E39" s="37"/>
      <c r="F39" s="37"/>
      <c r="G39" s="37"/>
      <c r="H39" s="37"/>
      <c r="I39" s="37" t="s">
        <v>150</v>
      </c>
      <c r="J39" s="34">
        <v>38</v>
      </c>
      <c r="K39" s="33" t="s">
        <v>44</v>
      </c>
      <c r="L39" s="33" t="s">
        <v>83</v>
      </c>
    </row>
    <row r="40" spans="1:12" x14ac:dyDescent="0.2">
      <c r="A40" s="35" t="s">
        <v>129</v>
      </c>
      <c r="B40" s="34">
        <v>3</v>
      </c>
      <c r="C40" s="34" t="str">
        <f t="shared" ref="C40" si="8">A40&amp;B40</f>
        <v>５丁目第３町会3</v>
      </c>
      <c r="D40" s="35" t="s">
        <v>55</v>
      </c>
      <c r="E40" s="37"/>
      <c r="F40" s="37"/>
      <c r="G40" s="37"/>
      <c r="H40" s="37"/>
      <c r="I40" s="37" t="s">
        <v>152</v>
      </c>
      <c r="J40" s="34">
        <v>39</v>
      </c>
      <c r="K40" s="33" t="s">
        <v>121</v>
      </c>
      <c r="L40" s="33" t="s">
        <v>128</v>
      </c>
    </row>
    <row r="41" spans="1:12" x14ac:dyDescent="0.2">
      <c r="A41" s="35" t="s">
        <v>35</v>
      </c>
      <c r="B41" s="34">
        <v>1</v>
      </c>
      <c r="C41" s="34" t="str">
        <f t="shared" si="1"/>
        <v>６丁目町会1</v>
      </c>
      <c r="D41" s="35" t="s">
        <v>55</v>
      </c>
      <c r="E41" s="37"/>
      <c r="F41" s="37"/>
      <c r="G41" s="37"/>
      <c r="H41" s="37"/>
      <c r="I41" s="37" t="s">
        <v>154</v>
      </c>
      <c r="J41" s="34">
        <v>40</v>
      </c>
      <c r="K41" s="33" t="s">
        <v>44</v>
      </c>
      <c r="L41" s="33" t="s">
        <v>82</v>
      </c>
    </row>
    <row r="42" spans="1:12" x14ac:dyDescent="0.2">
      <c r="A42" s="35" t="s">
        <v>35</v>
      </c>
      <c r="B42" s="34">
        <v>2</v>
      </c>
      <c r="C42" s="34" t="str">
        <f t="shared" si="1"/>
        <v>６丁目町会2</v>
      </c>
      <c r="D42" s="35" t="s">
        <v>55</v>
      </c>
      <c r="E42" s="37"/>
      <c r="F42" s="37"/>
      <c r="G42" s="37"/>
      <c r="H42" s="37"/>
      <c r="I42" s="37" t="s">
        <v>156</v>
      </c>
      <c r="J42" s="34">
        <v>41</v>
      </c>
      <c r="K42" s="33" t="s">
        <v>44</v>
      </c>
      <c r="L42" s="33" t="s">
        <v>85</v>
      </c>
    </row>
    <row r="43" spans="1:12" x14ac:dyDescent="0.2">
      <c r="A43" s="35" t="s">
        <v>35</v>
      </c>
      <c r="B43" s="34">
        <v>3</v>
      </c>
      <c r="C43" s="34" t="str">
        <f t="shared" si="1"/>
        <v>６丁目町会3</v>
      </c>
      <c r="D43" s="35" t="s">
        <v>55</v>
      </c>
      <c r="E43" s="37"/>
      <c r="F43" s="37"/>
      <c r="G43" s="37"/>
      <c r="H43" s="37"/>
      <c r="I43" s="37" t="s">
        <v>158</v>
      </c>
      <c r="J43" s="34">
        <v>42</v>
      </c>
      <c r="K43" s="33" t="s">
        <v>44</v>
      </c>
      <c r="L43" s="33" t="s">
        <v>96</v>
      </c>
    </row>
    <row r="44" spans="1:12" x14ac:dyDescent="0.2">
      <c r="A44" s="35" t="s">
        <v>36</v>
      </c>
      <c r="B44" s="34">
        <v>1</v>
      </c>
      <c r="C44" s="34" t="str">
        <f t="shared" si="1"/>
        <v>７丁目町会1</v>
      </c>
      <c r="D44" s="35" t="s">
        <v>55</v>
      </c>
      <c r="E44" s="37"/>
      <c r="F44" s="37"/>
      <c r="G44" s="37"/>
      <c r="H44" s="37"/>
      <c r="I44" s="37" t="s">
        <v>160</v>
      </c>
      <c r="J44" s="34">
        <v>43</v>
      </c>
      <c r="K44" s="33" t="s">
        <v>44</v>
      </c>
      <c r="L44" s="33" t="s">
        <v>86</v>
      </c>
    </row>
    <row r="45" spans="1:12" x14ac:dyDescent="0.2">
      <c r="A45" s="35" t="s">
        <v>36</v>
      </c>
      <c r="B45" s="34">
        <v>2</v>
      </c>
      <c r="C45" s="34" t="str">
        <f t="shared" ref="C45:C46" si="9">A45&amp;B45</f>
        <v>７丁目町会2</v>
      </c>
      <c r="D45" s="35" t="s">
        <v>55</v>
      </c>
      <c r="E45" s="37"/>
      <c r="F45" s="37"/>
      <c r="G45" s="37"/>
      <c r="H45" s="37"/>
      <c r="I45" s="37" t="s">
        <v>162</v>
      </c>
      <c r="J45" s="34">
        <v>44</v>
      </c>
      <c r="K45" s="33" t="s">
        <v>44</v>
      </c>
      <c r="L45" s="33" t="s">
        <v>87</v>
      </c>
    </row>
    <row r="46" spans="1:12" x14ac:dyDescent="0.2">
      <c r="A46" s="35" t="s">
        <v>36</v>
      </c>
      <c r="B46" s="34">
        <v>3</v>
      </c>
      <c r="C46" s="34" t="str">
        <f t="shared" si="9"/>
        <v>７丁目町会3</v>
      </c>
      <c r="D46" s="35" t="s">
        <v>55</v>
      </c>
      <c r="E46" s="37"/>
      <c r="F46" s="37"/>
      <c r="G46" s="37"/>
      <c r="H46" s="37"/>
      <c r="I46" s="37" t="s">
        <v>164</v>
      </c>
      <c r="J46" s="34">
        <v>45</v>
      </c>
      <c r="K46" s="33" t="s">
        <v>44</v>
      </c>
      <c r="L46" s="33" t="s">
        <v>88</v>
      </c>
    </row>
    <row r="47" spans="1:12" x14ac:dyDescent="0.2">
      <c r="C47" s="18" t="str">
        <f t="shared" si="1"/>
        <v/>
      </c>
      <c r="L47" s="13"/>
    </row>
    <row r="48" spans="1:12" x14ac:dyDescent="0.2">
      <c r="C48" s="19" t="str">
        <f t="shared" si="1"/>
        <v/>
      </c>
    </row>
    <row r="49" spans="3:3" x14ac:dyDescent="0.2">
      <c r="C49" s="19" t="str">
        <f t="shared" si="1"/>
        <v/>
      </c>
    </row>
    <row r="50" spans="3:3" x14ac:dyDescent="0.2">
      <c r="C50" s="19" t="str">
        <f t="shared" si="1"/>
        <v/>
      </c>
    </row>
    <row r="51" spans="3:3" x14ac:dyDescent="0.2">
      <c r="C51" s="19" t="str">
        <f t="shared" si="1"/>
        <v/>
      </c>
    </row>
    <row r="52" spans="3:3" x14ac:dyDescent="0.2">
      <c r="C52" s="19" t="str">
        <f t="shared" si="1"/>
        <v/>
      </c>
    </row>
    <row r="53" spans="3:3" x14ac:dyDescent="0.2">
      <c r="C53" s="19" t="str">
        <f t="shared" si="1"/>
        <v/>
      </c>
    </row>
    <row r="54" spans="3:3" x14ac:dyDescent="0.2">
      <c r="C54" s="19" t="str">
        <f t="shared" si="1"/>
        <v/>
      </c>
    </row>
    <row r="55" spans="3:3" x14ac:dyDescent="0.2">
      <c r="C55" s="19" t="str">
        <f t="shared" si="1"/>
        <v/>
      </c>
    </row>
    <row r="56" spans="3:3" x14ac:dyDescent="0.2">
      <c r="C56" s="19" t="str">
        <f t="shared" si="1"/>
        <v/>
      </c>
    </row>
    <row r="57" spans="3:3" x14ac:dyDescent="0.2">
      <c r="C57" s="19" t="str">
        <f t="shared" si="1"/>
        <v/>
      </c>
    </row>
    <row r="58" spans="3:3" x14ac:dyDescent="0.2">
      <c r="C58" s="19" t="str">
        <f t="shared" si="1"/>
        <v/>
      </c>
    </row>
    <row r="59" spans="3:3" x14ac:dyDescent="0.2">
      <c r="C59" s="19" t="str">
        <f t="shared" si="1"/>
        <v/>
      </c>
    </row>
    <row r="60" spans="3:3" x14ac:dyDescent="0.2">
      <c r="C60" s="19" t="str">
        <f t="shared" si="1"/>
        <v/>
      </c>
    </row>
    <row r="61" spans="3:3" x14ac:dyDescent="0.2">
      <c r="C61" s="19" t="str">
        <f t="shared" si="1"/>
        <v/>
      </c>
    </row>
    <row r="62" spans="3:3" x14ac:dyDescent="0.2">
      <c r="C62" s="19" t="str">
        <f t="shared" si="1"/>
        <v/>
      </c>
    </row>
    <row r="63" spans="3:3" x14ac:dyDescent="0.2">
      <c r="C63" s="19" t="str">
        <f t="shared" si="1"/>
        <v/>
      </c>
    </row>
    <row r="64" spans="3:3" x14ac:dyDescent="0.2">
      <c r="C64" s="19" t="str">
        <f t="shared" si="1"/>
        <v/>
      </c>
    </row>
    <row r="65" spans="3:3" x14ac:dyDescent="0.2">
      <c r="C65" s="19" t="str">
        <f t="shared" si="1"/>
        <v/>
      </c>
    </row>
    <row r="66" spans="3:3" x14ac:dyDescent="0.2">
      <c r="C66" s="19" t="str">
        <f t="shared" si="1"/>
        <v/>
      </c>
    </row>
    <row r="67" spans="3:3" x14ac:dyDescent="0.2">
      <c r="C67" s="19" t="str">
        <f t="shared" si="1"/>
        <v/>
      </c>
    </row>
    <row r="68" spans="3:3" x14ac:dyDescent="0.2">
      <c r="C68" s="19" t="str">
        <f t="shared" si="1"/>
        <v/>
      </c>
    </row>
    <row r="69" spans="3:3" x14ac:dyDescent="0.2">
      <c r="C69" s="19" t="str">
        <f t="shared" si="1"/>
        <v/>
      </c>
    </row>
    <row r="70" spans="3:3" x14ac:dyDescent="0.2">
      <c r="C70" s="19" t="str">
        <f t="shared" si="1"/>
        <v/>
      </c>
    </row>
    <row r="71" spans="3:3" x14ac:dyDescent="0.2">
      <c r="C71" s="19" t="str">
        <f t="shared" si="1"/>
        <v/>
      </c>
    </row>
    <row r="72" spans="3:3" x14ac:dyDescent="0.2">
      <c r="C72" s="19" t="str">
        <f t="shared" si="1"/>
        <v/>
      </c>
    </row>
    <row r="73" spans="3:3" x14ac:dyDescent="0.2">
      <c r="C73" s="19" t="str">
        <f t="shared" si="1"/>
        <v/>
      </c>
    </row>
    <row r="74" spans="3:3" x14ac:dyDescent="0.2">
      <c r="C74" s="19" t="str">
        <f t="shared" si="1"/>
        <v/>
      </c>
    </row>
    <row r="75" spans="3:3" x14ac:dyDescent="0.2">
      <c r="C75" s="19" t="str">
        <f t="shared" si="1"/>
        <v/>
      </c>
    </row>
    <row r="76" spans="3:3" x14ac:dyDescent="0.2">
      <c r="C76" s="19" t="str">
        <f t="shared" si="1"/>
        <v/>
      </c>
    </row>
    <row r="77" spans="3:3" x14ac:dyDescent="0.2">
      <c r="C77" s="19" t="str">
        <f t="shared" si="1"/>
        <v/>
      </c>
    </row>
    <row r="78" spans="3:3" x14ac:dyDescent="0.2">
      <c r="C78" s="19" t="str">
        <f t="shared" si="1"/>
        <v/>
      </c>
    </row>
    <row r="79" spans="3:3" x14ac:dyDescent="0.2">
      <c r="C79" s="19" t="str">
        <f t="shared" si="1"/>
        <v/>
      </c>
    </row>
    <row r="80" spans="3:3" x14ac:dyDescent="0.2">
      <c r="C80" s="19" t="str">
        <f t="shared" si="1"/>
        <v/>
      </c>
    </row>
    <row r="81" spans="3:3" x14ac:dyDescent="0.2">
      <c r="C81" s="19" t="str">
        <f t="shared" si="1"/>
        <v/>
      </c>
    </row>
    <row r="82" spans="3:3" x14ac:dyDescent="0.2">
      <c r="C82" s="19" t="str">
        <f t="shared" si="1"/>
        <v/>
      </c>
    </row>
    <row r="83" spans="3:3" x14ac:dyDescent="0.2">
      <c r="C83" s="19" t="str">
        <f t="shared" si="1"/>
        <v/>
      </c>
    </row>
    <row r="84" spans="3:3" x14ac:dyDescent="0.2">
      <c r="C84" s="19" t="str">
        <f t="shared" ref="C84:C93" si="10">A84&amp;B84</f>
        <v/>
      </c>
    </row>
    <row r="85" spans="3:3" x14ac:dyDescent="0.2">
      <c r="C85" s="19" t="str">
        <f t="shared" si="10"/>
        <v/>
      </c>
    </row>
    <row r="86" spans="3:3" x14ac:dyDescent="0.2">
      <c r="C86" s="19" t="str">
        <f t="shared" si="10"/>
        <v/>
      </c>
    </row>
    <row r="87" spans="3:3" x14ac:dyDescent="0.2">
      <c r="C87" s="19" t="str">
        <f t="shared" si="10"/>
        <v/>
      </c>
    </row>
    <row r="88" spans="3:3" x14ac:dyDescent="0.2">
      <c r="C88" s="19" t="str">
        <f t="shared" si="10"/>
        <v/>
      </c>
    </row>
    <row r="89" spans="3:3" x14ac:dyDescent="0.2">
      <c r="C89" s="19" t="str">
        <f t="shared" si="10"/>
        <v/>
      </c>
    </row>
    <row r="90" spans="3:3" x14ac:dyDescent="0.2">
      <c r="C90" s="19" t="str">
        <f t="shared" si="10"/>
        <v/>
      </c>
    </row>
    <row r="91" spans="3:3" x14ac:dyDescent="0.2">
      <c r="C91" s="19" t="str">
        <f t="shared" si="10"/>
        <v/>
      </c>
    </row>
    <row r="92" spans="3:3" x14ac:dyDescent="0.2">
      <c r="C92" s="19" t="str">
        <f t="shared" si="10"/>
        <v/>
      </c>
    </row>
    <row r="93" spans="3:3" x14ac:dyDescent="0.2">
      <c r="C93" s="19" t="str">
        <f t="shared" si="10"/>
        <v/>
      </c>
    </row>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21D1-FF70-4221-8D58-B011EF4DF47D}">
  <dimension ref="A1:G20"/>
  <sheetViews>
    <sheetView tabSelected="1" view="pageLayout" zoomScaleNormal="100" workbookViewId="0">
      <selection activeCell="B4" sqref="B4:G4"/>
    </sheetView>
  </sheetViews>
  <sheetFormatPr defaultColWidth="9" defaultRowHeight="13" x14ac:dyDescent="0.2"/>
  <cols>
    <col min="1" max="1" width="3.7265625" style="1" customWidth="1"/>
    <col min="2" max="2" width="50.7265625" style="4" customWidth="1"/>
    <col min="3" max="7" width="17.7265625" style="4" customWidth="1"/>
    <col min="8" max="16384" width="9" style="1"/>
  </cols>
  <sheetData>
    <row r="1" spans="1:7" ht="20.5" customHeight="1" x14ac:dyDescent="0.2">
      <c r="A1" s="81" t="s">
        <v>176</v>
      </c>
      <c r="B1" s="81"/>
      <c r="C1" s="81"/>
      <c r="D1" s="81"/>
      <c r="E1" s="81"/>
      <c r="F1" s="81"/>
      <c r="G1" s="81"/>
    </row>
    <row r="2" spans="1:7" ht="20.5" customHeight="1" x14ac:dyDescent="0.2">
      <c r="A2" s="81"/>
      <c r="B2" s="81"/>
      <c r="C2" s="81"/>
      <c r="D2" s="81"/>
      <c r="E2" s="81"/>
      <c r="F2" s="81"/>
      <c r="G2" s="81"/>
    </row>
    <row r="3" spans="1:7" ht="22.5" customHeight="1" x14ac:dyDescent="0.2">
      <c r="B3" s="77" t="s">
        <v>175</v>
      </c>
      <c r="C3" s="77"/>
      <c r="D3" s="77"/>
      <c r="E3" s="77"/>
      <c r="F3" s="77"/>
      <c r="G3" s="77"/>
    </row>
    <row r="4" spans="1:7" ht="22.5" customHeight="1" x14ac:dyDescent="0.2">
      <c r="B4" s="77" t="s">
        <v>113</v>
      </c>
      <c r="C4" s="77"/>
      <c r="D4" s="77"/>
      <c r="E4" s="77"/>
      <c r="F4" s="77"/>
      <c r="G4" s="77"/>
    </row>
    <row r="5" spans="1:7" ht="22.5" customHeight="1" x14ac:dyDescent="0.2">
      <c r="B5" s="77" t="s">
        <v>172</v>
      </c>
      <c r="C5" s="77"/>
      <c r="D5" s="77"/>
      <c r="E5" s="77"/>
      <c r="F5" s="77"/>
      <c r="G5" s="77"/>
    </row>
    <row r="6" spans="1:7" ht="22.5" customHeight="1" x14ac:dyDescent="0.2">
      <c r="B6" s="77" t="s">
        <v>173</v>
      </c>
      <c r="C6" s="77"/>
      <c r="D6" s="77"/>
      <c r="E6" s="77"/>
      <c r="F6" s="77"/>
      <c r="G6" s="77"/>
    </row>
    <row r="7" spans="1:7" ht="22.5" customHeight="1" x14ac:dyDescent="0.2">
      <c r="B7" s="77" t="s">
        <v>174</v>
      </c>
      <c r="C7" s="77"/>
      <c r="D7" s="77"/>
      <c r="E7" s="77"/>
      <c r="F7" s="77"/>
      <c r="G7" s="77"/>
    </row>
    <row r="8" spans="1:7" ht="22.5" customHeight="1" x14ac:dyDescent="0.2">
      <c r="B8" s="77" t="s">
        <v>120</v>
      </c>
      <c r="C8" s="77"/>
      <c r="D8" s="77"/>
      <c r="E8" s="77"/>
      <c r="F8" s="77"/>
      <c r="G8" s="77"/>
    </row>
    <row r="9" spans="1:7" ht="40" customHeight="1" x14ac:dyDescent="0.2">
      <c r="B9" s="79" t="s">
        <v>114</v>
      </c>
      <c r="C9" s="79"/>
      <c r="D9" s="80" t="s">
        <v>119</v>
      </c>
      <c r="E9" s="80"/>
      <c r="F9" s="80"/>
      <c r="G9" s="80"/>
    </row>
    <row r="10" spans="1:7" ht="15.5" customHeight="1" x14ac:dyDescent="0.2">
      <c r="B10" s="29"/>
      <c r="C10" s="29"/>
      <c r="D10" s="1"/>
      <c r="E10" s="30"/>
      <c r="F10" s="30"/>
      <c r="G10" s="30"/>
    </row>
    <row r="11" spans="1:7" ht="26.5" customHeight="1" x14ac:dyDescent="0.2">
      <c r="B11" s="41" t="s">
        <v>112</v>
      </c>
      <c r="C11" s="26" t="s">
        <v>107</v>
      </c>
      <c r="D11" s="26" t="s">
        <v>108</v>
      </c>
      <c r="E11" s="24" t="s">
        <v>109</v>
      </c>
      <c r="F11" s="28" t="s">
        <v>110</v>
      </c>
      <c r="G11" s="28" t="s">
        <v>111</v>
      </c>
    </row>
    <row r="12" spans="1:7" ht="26.5" customHeight="1" x14ac:dyDescent="0.2">
      <c r="B12" s="41" t="s">
        <v>116</v>
      </c>
      <c r="C12" s="25" t="s">
        <v>117</v>
      </c>
      <c r="D12" s="25" t="s">
        <v>103</v>
      </c>
      <c r="E12" s="27" t="s">
        <v>102</v>
      </c>
      <c r="F12" s="27" t="s">
        <v>102</v>
      </c>
      <c r="G12" s="27" t="s">
        <v>102</v>
      </c>
    </row>
    <row r="13" spans="1:7" ht="26.5" customHeight="1" x14ac:dyDescent="0.2">
      <c r="B13" s="41" t="s">
        <v>115</v>
      </c>
      <c r="C13" s="31" t="s">
        <v>105</v>
      </c>
      <c r="D13" s="32" t="s">
        <v>104</v>
      </c>
      <c r="E13" s="32" t="s">
        <v>106</v>
      </c>
      <c r="F13" s="32" t="s">
        <v>6</v>
      </c>
      <c r="G13" s="32" t="s">
        <v>10</v>
      </c>
    </row>
    <row r="14" spans="1:7" ht="26.5" customHeight="1" x14ac:dyDescent="0.2">
      <c r="B14" s="42" t="s">
        <v>41</v>
      </c>
      <c r="C14" s="78"/>
      <c r="D14" s="78"/>
      <c r="E14" s="78"/>
      <c r="F14" s="78"/>
      <c r="G14" s="78"/>
    </row>
    <row r="15" spans="1:7" ht="26.5" customHeight="1" x14ac:dyDescent="0.2">
      <c r="B15" s="43" t="s">
        <v>118</v>
      </c>
      <c r="C15" s="78"/>
      <c r="D15" s="78"/>
      <c r="E15" s="78"/>
      <c r="F15" s="78"/>
      <c r="G15" s="78"/>
    </row>
    <row r="16" spans="1:7" ht="26.5" customHeight="1" x14ac:dyDescent="0.2">
      <c r="B16" s="42" t="s">
        <v>41</v>
      </c>
      <c r="C16" s="78"/>
      <c r="D16" s="78"/>
      <c r="E16" s="78"/>
      <c r="F16" s="78"/>
      <c r="G16" s="78"/>
    </row>
    <row r="17" spans="2:7" ht="26.5" customHeight="1" x14ac:dyDescent="0.2">
      <c r="B17" s="43" t="s">
        <v>118</v>
      </c>
      <c r="C17" s="78"/>
      <c r="D17" s="78"/>
      <c r="E17" s="78"/>
      <c r="F17" s="78"/>
      <c r="G17" s="78"/>
    </row>
    <row r="18" spans="2:7" ht="26.5" customHeight="1" x14ac:dyDescent="0.2">
      <c r="B18" s="42" t="s">
        <v>41</v>
      </c>
      <c r="C18" s="78"/>
      <c r="D18" s="78"/>
      <c r="E18" s="78"/>
      <c r="F18" s="78"/>
      <c r="G18" s="78"/>
    </row>
    <row r="19" spans="2:7" ht="26.5" customHeight="1" x14ac:dyDescent="0.2">
      <c r="B19" s="43" t="s">
        <v>118</v>
      </c>
      <c r="C19" s="78"/>
      <c r="D19" s="78"/>
      <c r="E19" s="78"/>
      <c r="F19" s="78"/>
      <c r="G19" s="78"/>
    </row>
    <row r="20" spans="2:7" ht="39" customHeight="1" x14ac:dyDescent="0.2">
      <c r="C20" s="82" t="s">
        <v>171</v>
      </c>
      <c r="D20" s="82"/>
      <c r="E20" s="82"/>
      <c r="F20" s="82"/>
      <c r="G20" s="82"/>
    </row>
  </sheetData>
  <mergeCells count="25">
    <mergeCell ref="A1:G2"/>
    <mergeCell ref="C20:G20"/>
    <mergeCell ref="B4:G4"/>
    <mergeCell ref="B5:G5"/>
    <mergeCell ref="B6:G6"/>
    <mergeCell ref="B7:G7"/>
    <mergeCell ref="C18:C19"/>
    <mergeCell ref="D18:D19"/>
    <mergeCell ref="E18:E19"/>
    <mergeCell ref="F18:F19"/>
    <mergeCell ref="G18:G19"/>
    <mergeCell ref="B3:G3"/>
    <mergeCell ref="C16:C17"/>
    <mergeCell ref="D16:D17"/>
    <mergeCell ref="E16:E17"/>
    <mergeCell ref="F16:F17"/>
    <mergeCell ref="B8:G8"/>
    <mergeCell ref="G16:G17"/>
    <mergeCell ref="B9:C9"/>
    <mergeCell ref="D9:G9"/>
    <mergeCell ref="C14:C15"/>
    <mergeCell ref="D14:D15"/>
    <mergeCell ref="E14:E15"/>
    <mergeCell ref="F14:F15"/>
    <mergeCell ref="G14:G15"/>
  </mergeCells>
  <phoneticPr fontId="1"/>
  <pageMargins left="0.23622047244094491" right="0.23622047244094491" top="0.74803149606299213" bottom="0.74803149606299213" header="0.31496062992125984" footer="0.31496062992125984"/>
  <pageSetup paperSize="9" orientation="landscape" horizontalDpi="0" verticalDpi="0" r:id="rId1"/>
  <headerFooter>
    <oddHeader>&amp;L&amp;"-,太字"&amp;12
第36回（2026年）ふるさと祭り</oddHeader>
    <oddFooter>&amp;C-14-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0387-0535-471F-BC75-FC37167ABCD3}">
  <dimension ref="A1:D24"/>
  <sheetViews>
    <sheetView topLeftCell="A16" workbookViewId="0">
      <selection activeCell="B17" sqref="B17"/>
    </sheetView>
  </sheetViews>
  <sheetFormatPr defaultColWidth="9" defaultRowHeight="14" x14ac:dyDescent="0.2"/>
  <cols>
    <col min="1" max="1" width="24.453125" style="8" customWidth="1"/>
    <col min="2" max="4" width="14.26953125" style="11" customWidth="1"/>
    <col min="5" max="16384" width="9" style="8"/>
  </cols>
  <sheetData>
    <row r="1" spans="1:4" ht="38.25" customHeight="1" x14ac:dyDescent="0.2">
      <c r="A1" s="84" t="s">
        <v>130</v>
      </c>
      <c r="B1" s="84"/>
      <c r="C1" s="84"/>
      <c r="D1" s="84"/>
    </row>
    <row r="2" spans="1:4" ht="30.75" customHeight="1" x14ac:dyDescent="0.2">
      <c r="A2" s="9" t="s">
        <v>38</v>
      </c>
      <c r="B2" s="83" t="s">
        <v>37</v>
      </c>
      <c r="C2" s="83"/>
      <c r="D2" s="83"/>
    </row>
    <row r="3" spans="1:4" ht="30.75" hidden="1" customHeight="1" x14ac:dyDescent="0.2">
      <c r="A3" s="9"/>
      <c r="B3" s="5">
        <v>1</v>
      </c>
      <c r="C3" s="5">
        <v>2</v>
      </c>
      <c r="D3" s="14">
        <v>3</v>
      </c>
    </row>
    <row r="4" spans="1:4" ht="30.75" customHeight="1" x14ac:dyDescent="0.2">
      <c r="A4" s="10" t="s">
        <v>19</v>
      </c>
      <c r="B4" s="12" t="str">
        <f>IFERROR(VLOOKUP($A4&amp;"1",住所リスト!$C:$J,8,FALSE),"")&amp;""</f>
        <v>1</v>
      </c>
      <c r="C4" s="12" t="str">
        <f>IFERROR(VLOOKUP($A4&amp;"2",住所リスト!$C:$J,8,FALSE),"")&amp;""</f>
        <v>2</v>
      </c>
      <c r="D4" s="12" t="str">
        <f>IFERROR(VLOOKUP($A4&amp;"3",住所リスト!$C:$J,8,FALSE),"")&amp;""</f>
        <v>3</v>
      </c>
    </row>
    <row r="5" spans="1:4" ht="30.75" customHeight="1" x14ac:dyDescent="0.2">
      <c r="A5" s="10" t="s">
        <v>20</v>
      </c>
      <c r="B5" s="12" t="str">
        <f>IFERROR(VLOOKUP($A5&amp;"1",住所リスト!$C:$J,8,FALSE),"")&amp;""</f>
        <v>4</v>
      </c>
      <c r="C5" s="12" t="str">
        <f>IFERROR(VLOOKUP($A5&amp;"2",住所リスト!$C:$J,8,FALSE),"")&amp;""</f>
        <v>5</v>
      </c>
      <c r="D5" s="12" t="str">
        <f>IFERROR(VLOOKUP($A5&amp;"3",住所リスト!$C:$J,8,FALSE),"")&amp;""</f>
        <v>6</v>
      </c>
    </row>
    <row r="6" spans="1:4" ht="30.75" customHeight="1" x14ac:dyDescent="0.2">
      <c r="A6" s="10" t="s">
        <v>21</v>
      </c>
      <c r="B6" s="12" t="str">
        <f>IFERROR(VLOOKUP($A6&amp;"1",住所リスト!$C:$J,8,FALSE),"")&amp;""</f>
        <v/>
      </c>
      <c r="C6" s="12" t="str">
        <f>IFERROR(VLOOKUP($A6&amp;"2",住所リスト!$C:$J,8,FALSE),"")&amp;""</f>
        <v/>
      </c>
      <c r="D6" s="12" t="str">
        <f>IFERROR(VLOOKUP($A6&amp;"3",住所リスト!$C:$J,8,FALSE),"")&amp;""</f>
        <v/>
      </c>
    </row>
    <row r="7" spans="1:4" ht="30.75" customHeight="1" x14ac:dyDescent="0.2">
      <c r="A7" s="10" t="s">
        <v>22</v>
      </c>
      <c r="B7" s="12" t="str">
        <f>IFERROR(VLOOKUP($A7&amp;"1",住所リスト!$C:$J,8,FALSE),"")&amp;""</f>
        <v/>
      </c>
      <c r="C7" s="12" t="str">
        <f>IFERROR(VLOOKUP($A7&amp;"2",住所リスト!$C:$J,8,FALSE),"")&amp;""</f>
        <v/>
      </c>
      <c r="D7" s="12" t="str">
        <f>IFERROR(VLOOKUP($A7&amp;"3",住所リスト!$C:$J,8,FALSE),"")&amp;""</f>
        <v/>
      </c>
    </row>
    <row r="8" spans="1:4" ht="30.75" customHeight="1" x14ac:dyDescent="0.2">
      <c r="A8" s="17" t="s">
        <v>23</v>
      </c>
      <c r="B8" s="12" t="str">
        <f>IFERROR(VLOOKUP($A8&amp;"1",住所リスト!$C:$J,8,FALSE),"")&amp;""</f>
        <v>7</v>
      </c>
      <c r="C8" s="12" t="str">
        <f>IFERROR(VLOOKUP($A8&amp;"2",住所リスト!$C:$J,8,FALSE),"")&amp;""</f>
        <v>8</v>
      </c>
      <c r="D8" s="12" t="str">
        <f>IFERROR(VLOOKUP($A8&amp;"3",住所リスト!$C:$J,8,FALSE),"")&amp;""</f>
        <v>9</v>
      </c>
    </row>
    <row r="9" spans="1:4" ht="30.75" customHeight="1" x14ac:dyDescent="0.2">
      <c r="A9" s="10" t="s">
        <v>24</v>
      </c>
      <c r="B9" s="12" t="str">
        <f>IFERROR(VLOOKUP($A9&amp;"1",住所リスト!$C:$J,8,FALSE),"")&amp;""</f>
        <v/>
      </c>
      <c r="C9" s="12" t="str">
        <f>IFERROR(VLOOKUP($A9&amp;"2",住所リスト!$C:$J,8,FALSE),"")&amp;""</f>
        <v/>
      </c>
      <c r="D9" s="12" t="str">
        <f>IFERROR(VLOOKUP($A9&amp;"3",住所リスト!$C:$J,8,FALSE),"")&amp;""</f>
        <v/>
      </c>
    </row>
    <row r="10" spans="1:4" ht="30.75" customHeight="1" x14ac:dyDescent="0.2">
      <c r="A10" s="10" t="s">
        <v>25</v>
      </c>
      <c r="B10" s="12" t="str">
        <f>IFERROR(VLOOKUP($A10&amp;"1",住所リスト!$C:$J,8,FALSE),"")&amp;""</f>
        <v>10</v>
      </c>
      <c r="C10" s="12" t="str">
        <f>IFERROR(VLOOKUP($A10&amp;"2",住所リスト!$C:$J,8,FALSE),"")&amp;""</f>
        <v>11</v>
      </c>
      <c r="D10" s="12" t="str">
        <f>IFERROR(VLOOKUP($A10&amp;"3",住所リスト!$C:$J,8,FALSE),"")&amp;""</f>
        <v>12</v>
      </c>
    </row>
    <row r="11" spans="1:4" ht="30.75" customHeight="1" x14ac:dyDescent="0.2">
      <c r="A11" s="10" t="s">
        <v>26</v>
      </c>
      <c r="B11" s="12" t="str">
        <f>IFERROR(VLOOKUP($A11&amp;"1",住所リスト!$C:$J,8,FALSE),"")&amp;""</f>
        <v>13</v>
      </c>
      <c r="C11" s="12" t="str">
        <f>IFERROR(VLOOKUP($A11&amp;"2",住所リスト!$C:$J,8,FALSE),"")&amp;""</f>
        <v>14</v>
      </c>
      <c r="D11" s="12" t="str">
        <f>IFERROR(VLOOKUP($A11&amp;"3",住所リスト!$C:$J,8,FALSE),"")&amp;""</f>
        <v>15</v>
      </c>
    </row>
    <row r="12" spans="1:4" ht="30.75" customHeight="1" x14ac:dyDescent="0.2">
      <c r="A12" s="10" t="s">
        <v>27</v>
      </c>
      <c r="B12" s="12" t="str">
        <f>IFERROR(VLOOKUP($A12&amp;"1",住所リスト!$C:$J,8,FALSE),"")&amp;""</f>
        <v>16</v>
      </c>
      <c r="C12" s="12" t="str">
        <f>IFERROR(VLOOKUP($A12&amp;"2",住所リスト!$C:$J,8,FALSE),"")&amp;""</f>
        <v>17</v>
      </c>
      <c r="D12" s="12" t="str">
        <f>IFERROR(VLOOKUP($A12&amp;"3",住所リスト!$C:$J,8,FALSE),"")&amp;""</f>
        <v>18</v>
      </c>
    </row>
    <row r="13" spans="1:4" ht="30.75" customHeight="1" x14ac:dyDescent="0.2">
      <c r="A13" s="10" t="s">
        <v>28</v>
      </c>
      <c r="B13" s="12" t="str">
        <f>IFERROR(VLOOKUP($A13&amp;"1",住所リスト!$C:$J,8,FALSE),"")&amp;""</f>
        <v>19</v>
      </c>
      <c r="C13" s="12" t="str">
        <f>IFERROR(VLOOKUP($A13&amp;"2",住所リスト!$C:$J,8,FALSE),"")&amp;""</f>
        <v>20</v>
      </c>
      <c r="D13" s="12" t="str">
        <f>IFERROR(VLOOKUP($A13&amp;"3",住所リスト!$C:$J,8,FALSE),"")&amp;""</f>
        <v>21</v>
      </c>
    </row>
    <row r="14" spans="1:4" ht="30.75" customHeight="1" x14ac:dyDescent="0.2">
      <c r="A14" s="10" t="s">
        <v>29</v>
      </c>
      <c r="B14" s="12" t="str">
        <f>IFERROR(VLOOKUP($A14&amp;"1",住所リスト!$C:$J,8,FALSE),"")&amp;""</f>
        <v>22</v>
      </c>
      <c r="C14" s="12" t="str">
        <f>IFERROR(VLOOKUP($A14&amp;"2",住所リスト!$C:$J,8,FALSE),"")&amp;""</f>
        <v>23</v>
      </c>
      <c r="D14" s="12" t="str">
        <f>IFERROR(VLOOKUP($A14&amp;"3",住所リスト!$C:$J,8,FALSE),"")&amp;""</f>
        <v>24</v>
      </c>
    </row>
    <row r="15" spans="1:4" ht="30.75" customHeight="1" x14ac:dyDescent="0.2">
      <c r="A15" s="17" t="s">
        <v>30</v>
      </c>
      <c r="B15" s="12" t="str">
        <f>IFERROR(VLOOKUP($A15&amp;"1",住所リスト!$C:$J,8,FALSE),"")&amp;""</f>
        <v>25</v>
      </c>
      <c r="C15" s="12" t="str">
        <f>IFERROR(VLOOKUP($A15&amp;"2",住所リスト!$C:$J,8,FALSE),"")&amp;""</f>
        <v>26</v>
      </c>
      <c r="D15" s="12" t="str">
        <f>IFERROR(VLOOKUP($A15&amp;"3",住所リスト!$C:$J,8,FALSE),"")&amp;""</f>
        <v>27</v>
      </c>
    </row>
    <row r="16" spans="1:4" ht="30.75" customHeight="1" x14ac:dyDescent="0.2">
      <c r="A16" s="17" t="s">
        <v>31</v>
      </c>
      <c r="B16" s="12" t="str">
        <f>IFERROR(VLOOKUP($A16&amp;"1",住所リスト!$C:$J,8,FALSE),"")&amp;""</f>
        <v>28</v>
      </c>
      <c r="C16" s="12" t="str">
        <f>IFERROR(VLOOKUP($A16&amp;"2",住所リスト!$C:$J,8,FALSE),"")&amp;""</f>
        <v>29</v>
      </c>
      <c r="D16" s="12" t="str">
        <f>IFERROR(VLOOKUP($A16&amp;"3",住所リスト!$C:$J,8,FALSE),"")&amp;""</f>
        <v>30</v>
      </c>
    </row>
    <row r="17" spans="1:4" ht="30.75" customHeight="1" x14ac:dyDescent="0.2">
      <c r="A17" s="10" t="s">
        <v>32</v>
      </c>
      <c r="B17" s="12" t="str">
        <f>IFERROR(VLOOKUP($A17&amp;"1",住所リスト!$C:$J,8,FALSE),"")&amp;""</f>
        <v>31</v>
      </c>
      <c r="C17" s="12" t="str">
        <f>IFERROR(VLOOKUP($A17&amp;"2",住所リスト!$C:$J,8,FALSE),"")&amp;""</f>
        <v>32</v>
      </c>
      <c r="D17" s="12" t="str">
        <f>IFERROR(VLOOKUP($A17&amp;"3",住所リスト!$C:$J,8,FALSE),"")&amp;""</f>
        <v>33</v>
      </c>
    </row>
    <row r="18" spans="1:4" ht="30.75" customHeight="1" x14ac:dyDescent="0.2">
      <c r="A18" s="10" t="s">
        <v>33</v>
      </c>
      <c r="B18" s="12" t="str">
        <f>IFERROR(VLOOKUP($A18&amp;"1",住所リスト!$C:$J,8,FALSE),"")&amp;""</f>
        <v>34</v>
      </c>
      <c r="C18" s="12" t="str">
        <f>IFERROR(VLOOKUP($A18&amp;"2",住所リスト!$C:$J,8,FALSE),"")&amp;""</f>
        <v>35</v>
      </c>
      <c r="D18" s="12" t="str">
        <f>IFERROR(VLOOKUP($A18&amp;"3",住所リスト!$C:$J,8,FALSE),"")&amp;""</f>
        <v>36</v>
      </c>
    </row>
    <row r="19" spans="1:4" ht="30.75" customHeight="1" x14ac:dyDescent="0.2">
      <c r="A19" s="10" t="s">
        <v>34</v>
      </c>
      <c r="B19" s="12" t="str">
        <f>IFERROR(VLOOKUP($A19&amp;"1",住所リスト!$C:$J,8,FALSE),"")&amp;""</f>
        <v>37</v>
      </c>
      <c r="C19" s="12" t="str">
        <f>IFERROR(VLOOKUP($A19&amp;"2",住所リスト!$C:$J,8,FALSE),"")&amp;""</f>
        <v>38</v>
      </c>
      <c r="D19" s="12" t="str">
        <f>IFERROR(VLOOKUP($A19&amp;"3",住所リスト!$C:$J,8,FALSE),"")&amp;""</f>
        <v>39</v>
      </c>
    </row>
    <row r="20" spans="1:4" ht="30.75" customHeight="1" x14ac:dyDescent="0.2">
      <c r="A20" s="10" t="s">
        <v>35</v>
      </c>
      <c r="B20" s="12" t="str">
        <f>IFERROR(VLOOKUP($A20&amp;"1",住所リスト!$C:$J,8,FALSE),"")&amp;""</f>
        <v>40</v>
      </c>
      <c r="C20" s="12" t="str">
        <f>IFERROR(VLOOKUP($A20&amp;"2",住所リスト!$C:$J,8,FALSE),"")&amp;""</f>
        <v>41</v>
      </c>
      <c r="D20" s="12" t="str">
        <f>IFERROR(VLOOKUP($A20&amp;"3",住所リスト!$C:$J,8,FALSE),"")&amp;""</f>
        <v>42</v>
      </c>
    </row>
    <row r="21" spans="1:4" ht="30.75" customHeight="1" x14ac:dyDescent="0.2">
      <c r="A21" s="10" t="s">
        <v>36</v>
      </c>
      <c r="B21" s="12" t="str">
        <f>IFERROR(VLOOKUP($A21&amp;"1",住所リスト!$C:$J,8,FALSE),"")&amp;""</f>
        <v>43</v>
      </c>
      <c r="C21" s="12" t="str">
        <f>IFERROR(VLOOKUP($A21&amp;"2",住所リスト!$C:$J,8,FALSE),"")&amp;""</f>
        <v>44</v>
      </c>
      <c r="D21" s="12" t="str">
        <f>IFERROR(VLOOKUP($A21&amp;"3",住所リスト!$C:$J,8,FALSE),"")&amp;""</f>
        <v>45</v>
      </c>
    </row>
    <row r="22" spans="1:4" ht="23.25" customHeight="1" x14ac:dyDescent="0.2"/>
    <row r="23" spans="1:4" ht="23.25" customHeight="1" x14ac:dyDescent="0.2"/>
    <row r="24" spans="1:4" ht="23.25" customHeight="1" x14ac:dyDescent="0.2"/>
  </sheetData>
  <mergeCells count="2">
    <mergeCell ref="B2:D2"/>
    <mergeCell ref="A1:D1"/>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8"/>
  <sheetViews>
    <sheetView view="pageLayout" zoomScale="88" zoomScaleNormal="86" zoomScalePageLayoutView="88" workbookViewId="0">
      <selection activeCell="S10" sqref="S10"/>
    </sheetView>
  </sheetViews>
  <sheetFormatPr defaultColWidth="9" defaultRowHeight="26.15" customHeight="1" x14ac:dyDescent="0.2"/>
  <cols>
    <col min="1" max="1" width="2" style="1" customWidth="1"/>
    <col min="2" max="2" width="3.7265625" style="1" customWidth="1"/>
    <col min="3" max="3" width="12.08984375" style="4" customWidth="1"/>
    <col min="4" max="5" width="6.90625" style="2" customWidth="1"/>
    <col min="6" max="6" width="24.7265625" style="1" customWidth="1"/>
    <col min="7" max="7" width="9.08984375" style="3" customWidth="1"/>
    <col min="8" max="8" width="9.08984375" style="1" customWidth="1"/>
    <col min="9" max="13" width="13.81640625" style="1" customWidth="1"/>
    <col min="14" max="18" width="7" style="1" customWidth="1"/>
    <col min="19" max="16384" width="9" style="1"/>
  </cols>
  <sheetData>
    <row r="1" spans="2:13" ht="26.15" customHeight="1" x14ac:dyDescent="0.2">
      <c r="C1" s="39" t="s">
        <v>2</v>
      </c>
      <c r="D1" s="7" t="s">
        <v>0</v>
      </c>
      <c r="E1" s="7" t="s">
        <v>91</v>
      </c>
      <c r="F1" s="5" t="s">
        <v>1</v>
      </c>
      <c r="G1" s="5" t="s">
        <v>5</v>
      </c>
      <c r="H1" s="5" t="s">
        <v>11</v>
      </c>
      <c r="I1" s="65" t="s">
        <v>3</v>
      </c>
      <c r="J1" s="66"/>
      <c r="K1" s="66"/>
      <c r="L1" s="67"/>
      <c r="M1" s="68"/>
    </row>
    <row r="2" spans="2:13" ht="26.15" customHeight="1" x14ac:dyDescent="0.2">
      <c r="B2" s="52" t="s">
        <v>131</v>
      </c>
      <c r="C2" s="69" t="s">
        <v>64</v>
      </c>
      <c r="D2" s="70" t="s">
        <v>7</v>
      </c>
      <c r="E2" s="63" t="s">
        <v>92</v>
      </c>
      <c r="F2" s="71" t="s">
        <v>98</v>
      </c>
      <c r="G2" s="59" t="s">
        <v>17</v>
      </c>
      <c r="H2" s="59">
        <v>3</v>
      </c>
      <c r="I2" s="20" t="str">
        <f>IFERROR(VLOOKUP("①",住所リスト!$E:$J,6,FALSE),"")&amp;""</f>
        <v>1</v>
      </c>
      <c r="J2" s="20" t="str">
        <f>IFERROR(VLOOKUP("②",住所リスト!$E:$J,6,FALSE),"")&amp;""</f>
        <v>2</v>
      </c>
      <c r="K2" s="20" t="str">
        <f>IFERROR(VLOOKUP("③",住所リスト!$E:$J,6,FALSE),"")&amp;""</f>
        <v>3</v>
      </c>
      <c r="L2" s="21"/>
      <c r="M2" s="21"/>
    </row>
    <row r="3" spans="2:13" ht="26.15" customHeight="1" x14ac:dyDescent="0.2">
      <c r="B3" s="52"/>
      <c r="C3" s="69"/>
      <c r="D3" s="70"/>
      <c r="E3" s="64"/>
      <c r="F3" s="72"/>
      <c r="G3" s="59"/>
      <c r="H3" s="59"/>
      <c r="I3" s="21"/>
      <c r="J3" s="21"/>
      <c r="K3" s="21"/>
      <c r="L3" s="21"/>
      <c r="M3" s="21"/>
    </row>
    <row r="4" spans="2:13" ht="26.15" customHeight="1" x14ac:dyDescent="0.2">
      <c r="B4" s="52" t="s">
        <v>132</v>
      </c>
      <c r="C4" s="69" t="s">
        <v>65</v>
      </c>
      <c r="D4" s="70" t="s">
        <v>8</v>
      </c>
      <c r="E4" s="63" t="s">
        <v>93</v>
      </c>
      <c r="F4" s="61" t="s">
        <v>170</v>
      </c>
      <c r="G4" s="56" t="s">
        <v>46</v>
      </c>
      <c r="H4" s="56" t="s">
        <v>16</v>
      </c>
      <c r="I4" s="20" t="str">
        <f>IFERROR(VLOOKUP("①",住所リスト!$F:$J,5,FALSE),"")&amp;""</f>
        <v>3</v>
      </c>
      <c r="J4" s="20" t="str">
        <f>IFERROR(VLOOKUP("②",住所リスト!$F:$J,5,FALSE),"")&amp;""</f>
        <v>4</v>
      </c>
      <c r="K4" s="20" t="str">
        <f>IFERROR(VLOOKUP("③",住所リスト!$F:$J,5,FALSE),"")&amp;""</f>
        <v>5</v>
      </c>
      <c r="L4" s="20" t="str">
        <f>IFERROR(VLOOKUP("④",住所リスト!$F:$J,5,FALSE),"")&amp;""</f>
        <v>6</v>
      </c>
      <c r="M4" s="20" t="str">
        <f>IFERROR(VLOOKUP("⑤",住所リスト!$F:$J,5,FALSE),"")&amp;""</f>
        <v>7</v>
      </c>
    </row>
    <row r="5" spans="2:13" ht="26.15" customHeight="1" x14ac:dyDescent="0.2">
      <c r="B5" s="52"/>
      <c r="C5" s="69"/>
      <c r="D5" s="70"/>
      <c r="E5" s="64"/>
      <c r="F5" s="62"/>
      <c r="G5" s="58"/>
      <c r="H5" s="58"/>
      <c r="I5" s="20" t="str">
        <f>IFERROR(VLOOKUP("⑥",住所リスト!$F:$J,5,FALSE),"")&amp;""</f>
        <v>8</v>
      </c>
      <c r="J5" s="20" t="str">
        <f>IFERROR(VLOOKUP("⑦",住所リスト!$F:$J,5,FALSE),"")&amp;""</f>
        <v>9</v>
      </c>
      <c r="K5" s="20" t="str">
        <f>IFERROR(VLOOKUP("⑧",住所リスト!$F:$J,5,FALSE),"")&amp;""</f>
        <v>10</v>
      </c>
      <c r="L5" s="20" t="str">
        <f>IFERROR(VLOOKUP("⑨",住所リスト!$F:$J,5,FALSE),"")&amp;""</f>
        <v>11</v>
      </c>
      <c r="M5" s="20" t="str">
        <f>IFERROR(VLOOKUP("⑩",住所リスト!$F:$J,5,FALSE),"")&amp;""</f>
        <v>12</v>
      </c>
    </row>
    <row r="6" spans="2:13" ht="26.15" customHeight="1" x14ac:dyDescent="0.2">
      <c r="B6" s="53" t="s">
        <v>133</v>
      </c>
      <c r="C6" s="60" t="s">
        <v>66</v>
      </c>
      <c r="D6" s="48" t="s">
        <v>4</v>
      </c>
      <c r="E6" s="48" t="s">
        <v>94</v>
      </c>
      <c r="F6" s="6" t="s">
        <v>166</v>
      </c>
      <c r="G6" s="56" t="s">
        <v>46</v>
      </c>
      <c r="H6" s="59" t="s">
        <v>15</v>
      </c>
      <c r="I6" s="20" t="str">
        <f>IFERROR(VLOOKUP("①",住所リスト!$G:$J,4,FALSE),"")&amp;""</f>
        <v>9</v>
      </c>
      <c r="J6" s="20" t="str">
        <f>IFERROR(VLOOKUP("②",住所リスト!$G:$J,4,FALSE),"")&amp;""</f>
        <v>10</v>
      </c>
      <c r="K6" s="20" t="str">
        <f>IFERROR(VLOOKUP("③",住所リスト!$G:$J,4,FALSE),"")&amp;""</f>
        <v>11</v>
      </c>
      <c r="L6" s="20" t="str">
        <f>IFERROR(VLOOKUP("④",住所リスト!$G:$J,4,FALSE),"")&amp;""</f>
        <v>12</v>
      </c>
      <c r="M6" s="20" t="str">
        <f>IFERROR(VLOOKUP("⑤",住所リスト!$G:$J,4,FALSE),"")&amp;""</f>
        <v>13</v>
      </c>
    </row>
    <row r="7" spans="2:13" ht="26.15" customHeight="1" x14ac:dyDescent="0.2">
      <c r="B7" s="54"/>
      <c r="C7" s="60"/>
      <c r="D7" s="49"/>
      <c r="E7" s="49"/>
      <c r="F7" s="6" t="s">
        <v>167</v>
      </c>
      <c r="G7" s="57"/>
      <c r="H7" s="59"/>
      <c r="I7" s="20" t="str">
        <f>IFERROR(VLOOKUP("⑥",住所リスト!$G:$J,4,FALSE),"")&amp;""</f>
        <v>14</v>
      </c>
      <c r="J7" s="20" t="str">
        <f>IFERROR(VLOOKUP("⑦",住所リスト!$G:$J,4,FALSE),"")&amp;""</f>
        <v>15</v>
      </c>
      <c r="K7" s="20" t="str">
        <f>IFERROR(VLOOKUP("⑧",住所リスト!$G:$J,4,FALSE),"")&amp;""</f>
        <v>16</v>
      </c>
      <c r="L7" s="20" t="str">
        <f>IFERROR(VLOOKUP("⑨",住所リスト!$G:$J,4,FALSE),"")&amp;""</f>
        <v>17</v>
      </c>
      <c r="M7" s="20" t="str">
        <f>IFERROR(VLOOKUP("⑩",住所リスト!$G:$J,4,FALSE),"")&amp;""</f>
        <v>18</v>
      </c>
    </row>
    <row r="8" spans="2:13" ht="26.15" customHeight="1" x14ac:dyDescent="0.2">
      <c r="B8" s="55"/>
      <c r="C8" s="60"/>
      <c r="D8" s="50"/>
      <c r="E8" s="50"/>
      <c r="F8" s="6" t="s">
        <v>9</v>
      </c>
      <c r="G8" s="58"/>
      <c r="H8" s="59"/>
      <c r="I8" s="20" t="str">
        <f>IFERROR(VLOOKUP("⑪",住所リスト!$G:$J,4,FALSE),"")&amp;""</f>
        <v>19</v>
      </c>
      <c r="J8" s="20" t="str">
        <f>IFERROR(VLOOKUP("⑫",住所リスト!$G:$J,4,FALSE),"")&amp;""</f>
        <v>20</v>
      </c>
      <c r="K8" s="20" t="str">
        <f>IFERROR(VLOOKUP("⑬",住所リスト!$G:$J,4,FALSE),"")&amp;""</f>
        <v>21</v>
      </c>
      <c r="L8" s="20" t="str">
        <f>IFERROR(VLOOKUP("⑭",住所リスト!$G:$J,4,FALSE),"")&amp;""</f>
        <v>22</v>
      </c>
      <c r="M8" s="20" t="str">
        <f>IFERROR(VLOOKUP("⑮",住所リスト!$G:$J,4,FALSE),"")&amp;""</f>
        <v>23</v>
      </c>
    </row>
    <row r="9" spans="2:13" ht="26.15" customHeight="1" x14ac:dyDescent="0.2">
      <c r="B9" s="52" t="s">
        <v>134</v>
      </c>
      <c r="C9" s="51" t="s">
        <v>67</v>
      </c>
      <c r="D9" s="48" t="s">
        <v>4</v>
      </c>
      <c r="E9" s="48" t="s">
        <v>7</v>
      </c>
      <c r="F9" s="61" t="s">
        <v>6</v>
      </c>
      <c r="G9" s="73" t="s">
        <v>12</v>
      </c>
      <c r="H9" s="73" t="s">
        <v>14</v>
      </c>
      <c r="I9" s="20" t="str">
        <f>IFERROR(VLOOKUP("①",住所リスト!$H:$J,3,FALSE),"")&amp;""</f>
        <v>16</v>
      </c>
      <c r="J9" s="20" t="str">
        <f>IFERROR(VLOOKUP("②",住所リスト!$H:$J,3,FALSE),"")&amp;""</f>
        <v>17</v>
      </c>
      <c r="K9" s="20" t="str">
        <f>IFERROR(VLOOKUP("③",住所リスト!$H:$J,3,FALSE),"")&amp;""</f>
        <v>18</v>
      </c>
      <c r="L9" s="20" t="str">
        <f>IFERROR(VLOOKUP("④",住所リスト!$H:$J,3,FALSE),"")&amp;""</f>
        <v>19</v>
      </c>
      <c r="M9" s="20" t="str">
        <f>IFERROR(VLOOKUP("⑤",住所リスト!$H:$J,3,FALSE),"")&amp;""</f>
        <v>20</v>
      </c>
    </row>
    <row r="10" spans="2:13" ht="26.15" customHeight="1" x14ac:dyDescent="0.2">
      <c r="B10" s="52"/>
      <c r="C10" s="51"/>
      <c r="D10" s="49"/>
      <c r="E10" s="49"/>
      <c r="F10" s="76"/>
      <c r="G10" s="74"/>
      <c r="H10" s="74"/>
      <c r="I10" s="20" t="str">
        <f>IFERROR(VLOOKUP("⑥",住所リスト!$H:$J,3,FALSE),"")&amp;""</f>
        <v>21</v>
      </c>
      <c r="J10" s="20" t="str">
        <f>IFERROR(VLOOKUP("⑦",住所リスト!$H:$J,3,FALSE),"")&amp;""</f>
        <v>22</v>
      </c>
      <c r="K10" s="20" t="str">
        <f>IFERROR(VLOOKUP("⑧",住所リスト!$H:$J,3,FALSE),"")&amp;""</f>
        <v>23</v>
      </c>
      <c r="L10" s="20" t="str">
        <f>IFERROR(VLOOKUP("⑨",住所リスト!$H:$J,3,FALSE),"")&amp;""</f>
        <v>24</v>
      </c>
      <c r="M10" s="20" t="str">
        <f>IFERROR(VLOOKUP("⑩",住所リスト!$H:$J,3,FALSE),"")&amp;""</f>
        <v>25</v>
      </c>
    </row>
    <row r="11" spans="2:13" ht="26.15" customHeight="1" x14ac:dyDescent="0.2">
      <c r="B11" s="52"/>
      <c r="C11" s="51"/>
      <c r="D11" s="50"/>
      <c r="E11" s="50"/>
      <c r="F11" s="62"/>
      <c r="G11" s="75"/>
      <c r="H11" s="75"/>
      <c r="I11" s="20" t="str">
        <f>IFERROR(VLOOKUP("⑪",住所リスト!$H:$J,3,FALSE),"")&amp;""</f>
        <v>26</v>
      </c>
      <c r="J11" s="20" t="str">
        <f>IFERROR(VLOOKUP("⑫",住所リスト!$H:$J,3,FALSE),"")&amp;""</f>
        <v>27</v>
      </c>
      <c r="K11" s="20" t="str">
        <f>IFERROR(VLOOKUP("⑬",住所リスト!$H:$J,3,FALSE),"")&amp;""</f>
        <v>28</v>
      </c>
      <c r="L11" s="20" t="str">
        <f>IFERROR(VLOOKUP("⑭",住所リスト!$H:$J,3,FALSE),"")&amp;""</f>
        <v>29</v>
      </c>
      <c r="M11" s="20" t="str">
        <f>IFERROR(VLOOKUP("⑮",住所リスト!$H:$J,3,FALSE),"")&amp;""</f>
        <v>30</v>
      </c>
    </row>
    <row r="12" spans="2:13" ht="26.15" customHeight="1" x14ac:dyDescent="0.2">
      <c r="B12" s="52" t="s">
        <v>135</v>
      </c>
      <c r="C12" s="51" t="s">
        <v>68</v>
      </c>
      <c r="D12" s="48" t="s">
        <v>4</v>
      </c>
      <c r="E12" s="48" t="s">
        <v>7</v>
      </c>
      <c r="F12" s="6" t="s">
        <v>169</v>
      </c>
      <c r="G12" s="73" t="s">
        <v>12</v>
      </c>
      <c r="H12" s="73" t="s">
        <v>13</v>
      </c>
      <c r="I12" s="20" t="str">
        <f>IFERROR(VLOOKUP("①",住所リスト!$I:$J,2,FALSE),"")&amp;""</f>
        <v>31</v>
      </c>
      <c r="J12" s="20" t="str">
        <f>IFERROR(VLOOKUP("②",住所リスト!$I:$J,2,FALSE),"")&amp;""</f>
        <v>32</v>
      </c>
      <c r="K12" s="20" t="str">
        <f>IFERROR(VLOOKUP("③",住所リスト!$I:$J,2,FALSE),"")&amp;""</f>
        <v>33</v>
      </c>
      <c r="L12" s="20" t="str">
        <f>IFERROR(VLOOKUP("④",住所リスト!$I:$J,2,FALSE),"")&amp;""</f>
        <v>34</v>
      </c>
      <c r="M12" s="20" t="str">
        <f>IFERROR(VLOOKUP("⑤",住所リスト!$I:$J,2,FALSE),"")&amp;""</f>
        <v>35</v>
      </c>
    </row>
    <row r="13" spans="2:13" ht="26.15" customHeight="1" x14ac:dyDescent="0.2">
      <c r="B13" s="52"/>
      <c r="C13" s="51"/>
      <c r="D13" s="49"/>
      <c r="E13" s="49"/>
      <c r="F13" s="6" t="s">
        <v>95</v>
      </c>
      <c r="G13" s="74"/>
      <c r="H13" s="74"/>
      <c r="I13" s="20" t="str">
        <f>IFERROR(VLOOKUP("⑥",住所リスト!$I:$J,2,FALSE),"")&amp;""</f>
        <v>36</v>
      </c>
      <c r="J13" s="20" t="str">
        <f>IFERROR(VLOOKUP("⑦",住所リスト!$I:$J,2,FALSE),"")&amp;""</f>
        <v>37</v>
      </c>
      <c r="K13" s="20" t="str">
        <f>IFERROR(VLOOKUP("⑧",住所リスト!$I:$J,2,FALSE),"")&amp;""</f>
        <v>38</v>
      </c>
      <c r="L13" s="20" t="str">
        <f>IFERROR(VLOOKUP("⑨",住所リスト!$I:$J,2,FALSE),"")&amp;""</f>
        <v>39</v>
      </c>
      <c r="M13" s="20" t="str">
        <f>IFERROR(VLOOKUP("⑩",住所リスト!$I:$J,2,FALSE),"")&amp;""</f>
        <v>40</v>
      </c>
    </row>
    <row r="14" spans="2:13" ht="26.15" customHeight="1" x14ac:dyDescent="0.2">
      <c r="B14" s="52"/>
      <c r="C14" s="51"/>
      <c r="D14" s="50"/>
      <c r="E14" s="50"/>
      <c r="F14" s="6" t="s">
        <v>10</v>
      </c>
      <c r="G14" s="75"/>
      <c r="H14" s="75"/>
      <c r="I14" s="20" t="str">
        <f>IFERROR(VLOOKUP("⑪",住所リスト!$I:$J,2,FALSE),"")&amp;""</f>
        <v>41</v>
      </c>
      <c r="J14" s="20" t="str">
        <f>IFERROR(VLOOKUP("⑫",住所リスト!$I:$J,2,FALSE),"")&amp;""</f>
        <v>42</v>
      </c>
      <c r="K14" s="20" t="str">
        <f>IFERROR(VLOOKUP("⑬",住所リスト!$I:$J,2,FALSE),"")&amp;""</f>
        <v>43</v>
      </c>
      <c r="L14" s="20" t="str">
        <f>IFERROR(VLOOKUP("⑭",住所リスト!$I:$J,2,FALSE),"")&amp;""</f>
        <v>44</v>
      </c>
      <c r="M14" s="20" t="str">
        <f>IFERROR(VLOOKUP("⑮",住所リスト!$I:$J,2,FALSE),"")&amp;""</f>
        <v>45</v>
      </c>
    </row>
    <row r="15" spans="2:13" ht="24" customHeight="1" x14ac:dyDescent="0.2">
      <c r="F15" s="40" t="s">
        <v>18</v>
      </c>
    </row>
    <row r="16" spans="2:13" ht="24" customHeight="1" x14ac:dyDescent="0.2">
      <c r="F16" s="2" t="s">
        <v>168</v>
      </c>
    </row>
    <row r="17" spans="6:8" ht="24" customHeight="1" x14ac:dyDescent="0.2">
      <c r="H17" s="22" t="s">
        <v>97</v>
      </c>
    </row>
    <row r="18" spans="6:8" ht="24" customHeight="1" x14ac:dyDescent="0.2">
      <c r="F18" s="23" t="s">
        <v>99</v>
      </c>
    </row>
  </sheetData>
  <mergeCells count="34">
    <mergeCell ref="H12:H14"/>
    <mergeCell ref="F9:F11"/>
    <mergeCell ref="G9:G11"/>
    <mergeCell ref="H9:H11"/>
    <mergeCell ref="G12:G14"/>
    <mergeCell ref="I1:M1"/>
    <mergeCell ref="C4:C5"/>
    <mergeCell ref="D4:D5"/>
    <mergeCell ref="F2:F3"/>
    <mergeCell ref="G2:G3"/>
    <mergeCell ref="H2:H3"/>
    <mergeCell ref="H4:H5"/>
    <mergeCell ref="E2:E3"/>
    <mergeCell ref="G4:G5"/>
    <mergeCell ref="D2:D3"/>
    <mergeCell ref="C2:C3"/>
    <mergeCell ref="G6:G8"/>
    <mergeCell ref="H6:H8"/>
    <mergeCell ref="D6:D8"/>
    <mergeCell ref="C6:C8"/>
    <mergeCell ref="F4:F5"/>
    <mergeCell ref="E4:E5"/>
    <mergeCell ref="E6:E8"/>
    <mergeCell ref="B2:B3"/>
    <mergeCell ref="B4:B5"/>
    <mergeCell ref="B9:B11"/>
    <mergeCell ref="B12:B14"/>
    <mergeCell ref="B6:B8"/>
    <mergeCell ref="E9:E11"/>
    <mergeCell ref="C12:C14"/>
    <mergeCell ref="D12:D14"/>
    <mergeCell ref="E12:E14"/>
    <mergeCell ref="C9:C11"/>
    <mergeCell ref="D9:D11"/>
  </mergeCells>
  <phoneticPr fontId="1"/>
  <pageMargins left="0.25" right="0.25" top="0.75" bottom="0.75" header="0.3" footer="0.3"/>
  <pageSetup paperSize="9" orientation="landscape" horizontalDpi="4294967293" verticalDpi="4294967293" r:id="rId1"/>
  <headerFooter>
    <oddHeader>&amp;C&amp;"-,太字"&amp;20令和８年度祭り会場設営役割分担表（敬称略）</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住所リスト</vt:lpstr>
      <vt:lpstr>選任願い</vt:lpstr>
      <vt:lpstr>会場設営委員</vt:lpstr>
      <vt:lpstr>役割り分担表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kuro2010</dc:creator>
  <cp:lastModifiedBy>康雄 秋元</cp:lastModifiedBy>
  <cp:lastPrinted>2026-05-30T01:18:05Z</cp:lastPrinted>
  <dcterms:created xsi:type="dcterms:W3CDTF">2010-07-26T01:00:29Z</dcterms:created>
  <dcterms:modified xsi:type="dcterms:W3CDTF">2026-05-30T01:19:52Z</dcterms:modified>
</cp:coreProperties>
</file>